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C:\Users\koba_07\Desktop\"/>
    </mc:Choice>
  </mc:AlternateContent>
  <xr:revisionPtr revIDLastSave="0" documentId="13_ncr:1_{5B918706-4DD0-422B-9953-C1AB8E337C71}" xr6:coauthVersionLast="46" xr6:coauthVersionMax="46" xr10:uidLastSave="{00000000-0000-0000-0000-000000000000}"/>
  <bookViews>
    <workbookView xWindow="1950" yWindow="1950" windowWidth="22335" windowHeight="13890" tabRatio="789"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'報告書（事業主控）'!$A$1:$AU$1237</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workbook>
</file>

<file path=xl/calcChain.xml><?xml version="1.0" encoding="utf-8"?>
<calcChain xmlns="http://schemas.openxmlformats.org/spreadsheetml/2006/main">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283" i="1" l="1"/>
  <c r="BA611" i="1"/>
  <c r="BA775" i="1"/>
  <c r="BA939" i="1"/>
  <c r="BA1103" i="1"/>
  <c r="BA119" i="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B3" i="6"/>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Z559" i="1"/>
  <c r="AH558" i="1"/>
  <c r="J166" i="8" s="1"/>
  <c r="AH557" i="1"/>
  <c r="AH556" i="1"/>
  <c r="J165" i="8" s="1"/>
  <c r="AH555" i="1"/>
  <c r="AZ555" i="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AH647" i="2"/>
  <c r="Z941" i="2"/>
  <c r="C213" i="8"/>
  <c r="AH851" i="2"/>
  <c r="C134" i="8"/>
  <c r="C113" i="8"/>
  <c r="C86" i="8"/>
  <c r="R54" i="2"/>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AZ1102" i="1" l="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BL235" i="1" s="1"/>
  <c r="BM235" i="1" s="1"/>
  <c r="AZ237" i="1"/>
  <c r="BL237" i="1" s="1"/>
  <c r="BM237" i="1" s="1"/>
  <c r="AZ239" i="1"/>
  <c r="AZ323" i="1"/>
  <c r="BL323" i="1" s="1"/>
  <c r="BM323" i="1" s="1"/>
  <c r="AZ473" i="1"/>
  <c r="BL473" i="1" s="1"/>
  <c r="BM473" i="1" s="1"/>
  <c r="AZ606" i="1"/>
  <c r="AZ647" i="1"/>
  <c r="BL647" i="1" s="1"/>
  <c r="BM647" i="1" s="1"/>
  <c r="AZ692" i="1"/>
  <c r="BL692" i="1" s="1"/>
  <c r="BM692" i="1" s="1"/>
  <c r="AZ772" i="1"/>
  <c r="AZ801" i="1"/>
  <c r="AZ891" i="1"/>
  <c r="BL891" i="1" s="1"/>
  <c r="BM891" i="1" s="1"/>
  <c r="AH976" i="2"/>
  <c r="AZ979" i="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BL272" i="1" s="1"/>
  <c r="AZ319" i="1"/>
  <c r="BL319" i="1" s="1"/>
  <c r="BM319" i="1" s="1"/>
  <c r="AZ321" i="1"/>
  <c r="BL321" i="1" s="1"/>
  <c r="BM321" i="1" s="1"/>
  <c r="AZ430" i="1"/>
  <c r="BL430" i="1" s="1"/>
  <c r="AZ438" i="1"/>
  <c r="BL438" i="1" s="1"/>
  <c r="BM438" i="1" s="1"/>
  <c r="AZ444" i="1"/>
  <c r="BL444" i="1" s="1"/>
  <c r="BM444" i="1" s="1"/>
  <c r="AZ446" i="1"/>
  <c r="BL446" i="1" s="1"/>
  <c r="BM446" i="1" s="1"/>
  <c r="AZ475" i="1"/>
  <c r="BL475" i="1" s="1"/>
  <c r="BM475" i="1" s="1"/>
  <c r="AZ565" i="1"/>
  <c r="BL565" i="1" s="1"/>
  <c r="BM565" i="1" s="1"/>
  <c r="AZ678" i="1"/>
  <c r="AZ717" i="1"/>
  <c r="BL717" i="1" s="1"/>
  <c r="AZ846" i="1"/>
  <c r="BL846" i="1" s="1"/>
  <c r="BM846" i="1" s="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BL803" i="1" s="1"/>
  <c r="BM803" i="1" s="1"/>
  <c r="AZ805" i="1"/>
  <c r="BL805" i="1" s="1"/>
  <c r="BM805" i="1" s="1"/>
  <c r="AH808" i="2"/>
  <c r="AZ811" i="1"/>
  <c r="AH771" i="2"/>
  <c r="AZ762" i="1"/>
  <c r="BL762" i="1" s="1"/>
  <c r="BM762" i="1" s="1"/>
  <c r="AZ764" i="1"/>
  <c r="BL764" i="1" s="1"/>
  <c r="BM764" i="1" s="1"/>
  <c r="AZ766" i="1"/>
  <c r="BL766" i="1" s="1"/>
  <c r="BM766" i="1" s="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L1168" i="1" s="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L1059" i="1" s="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28" i="1"/>
  <c r="BB932" i="1"/>
  <c r="AZ922" i="1"/>
  <c r="AZ924" i="1"/>
  <c r="AZ926" i="1"/>
  <c r="AZ928" i="1"/>
  <c r="BL928" i="1" s="1"/>
  <c r="BM928" i="1" s="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BL678" i="1"/>
  <c r="BM678" i="1" s="1"/>
  <c r="C190" i="8"/>
  <c r="AZ676" i="1"/>
  <c r="BL676" i="1" s="1"/>
  <c r="AZ680" i="1"/>
  <c r="BL680" i="1" s="1"/>
  <c r="BM680" i="1" s="1"/>
  <c r="AZ682" i="1"/>
  <c r="AZ684" i="1"/>
  <c r="AZ686" i="1"/>
  <c r="AH643" i="2"/>
  <c r="AH652" i="1"/>
  <c r="V652" i="1" s="1"/>
  <c r="I184" i="8"/>
  <c r="AH649" i="2"/>
  <c r="AZ649" i="1"/>
  <c r="BL649" i="1" s="1"/>
  <c r="BM649" i="1" s="1"/>
  <c r="BL651" i="1"/>
  <c r="BM651" i="1" s="1"/>
  <c r="AZ635" i="1"/>
  <c r="AZ637" i="1"/>
  <c r="BL637" i="1" s="1"/>
  <c r="BM637" i="1" s="1"/>
  <c r="AZ639" i="1"/>
  <c r="BL639" i="1" s="1"/>
  <c r="BM639" i="1" s="1"/>
  <c r="AZ641" i="1"/>
  <c r="BL641" i="1" s="1"/>
  <c r="BM641" i="1" s="1"/>
  <c r="AZ643" i="1"/>
  <c r="BL643" i="1" s="1"/>
  <c r="BM643" i="1" s="1"/>
  <c r="BL645" i="1"/>
  <c r="BM645" i="1" s="1"/>
  <c r="AZ610" i="1"/>
  <c r="BL610" i="1" s="1"/>
  <c r="BM610" i="1" s="1"/>
  <c r="BL606" i="1"/>
  <c r="BM606"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BL512" i="1"/>
  <c r="C155" i="8"/>
  <c r="AZ514" i="1"/>
  <c r="BL514" i="1" s="1"/>
  <c r="BM514" i="1" s="1"/>
  <c r="AH520" i="2"/>
  <c r="C147" i="8"/>
  <c r="R147" i="8" s="1"/>
  <c r="BL471" i="1"/>
  <c r="AZ477" i="1"/>
  <c r="AZ479" i="1"/>
  <c r="AZ481" i="1"/>
  <c r="AZ483" i="1"/>
  <c r="AZ485" i="1"/>
  <c r="AZ487" i="1"/>
  <c r="BB440" i="1"/>
  <c r="C137" i="8"/>
  <c r="AZ432" i="1"/>
  <c r="BL432" i="1" s="1"/>
  <c r="BM432" i="1" s="1"/>
  <c r="C138" i="8"/>
  <c r="AZ434" i="1"/>
  <c r="BB438" i="1"/>
  <c r="BB430" i="1"/>
  <c r="BB432" i="1"/>
  <c r="BB436" i="1"/>
  <c r="BB442" i="1"/>
  <c r="AZ440" i="1"/>
  <c r="BL440" i="1" s="1"/>
  <c r="BM440" i="1" s="1"/>
  <c r="AZ442" i="1"/>
  <c r="BL442" i="1" s="1"/>
  <c r="BM442" i="1" s="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Y694" i="1" s="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N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R268" i="8" l="1"/>
  <c r="N268" i="8" s="1"/>
  <c r="BL598" i="1"/>
  <c r="BM598" i="1" s="1"/>
  <c r="G128" i="8"/>
  <c r="BL395" i="1"/>
  <c r="BM395" i="1" s="1"/>
  <c r="BL225" i="1"/>
  <c r="BM225" i="1" s="1"/>
  <c r="BC157" i="1"/>
  <c r="BL684" i="1"/>
  <c r="BM684" i="1" s="1"/>
  <c r="G176" i="8"/>
  <c r="G151" i="8"/>
  <c r="G149" i="8"/>
  <c r="G138" i="8"/>
  <c r="AY407" i="1"/>
  <c r="BL401" i="1"/>
  <c r="BM401" i="1" s="1"/>
  <c r="G123" i="8"/>
  <c r="G111" i="8"/>
  <c r="G108" i="8"/>
  <c r="G107" i="8"/>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c r="V448" i="1"/>
  <c r="AD450" i="1" s="1"/>
  <c r="V530" i="1"/>
  <c r="AD532" i="1" s="1"/>
  <c r="V735" i="1"/>
  <c r="AD737" i="1" s="1"/>
  <c r="AW72" i="1"/>
  <c r="AL73" i="1" s="1"/>
  <c r="V1063" i="1"/>
  <c r="AD1065" i="1"/>
  <c r="V981" i="1"/>
  <c r="AD983" i="1"/>
  <c r="V899" i="1"/>
  <c r="AD901" i="1" s="1"/>
  <c r="V858" i="1"/>
  <c r="AD860" i="1" s="1"/>
  <c r="AW18" i="1"/>
  <c r="AL19" i="1" s="1"/>
  <c r="BB19" i="1" s="1"/>
  <c r="V325" i="1"/>
  <c r="AD327" i="1" s="1"/>
  <c r="V202" i="1"/>
  <c r="AD204" i="1" s="1"/>
  <c r="N191" i="8"/>
  <c r="N223" i="8"/>
  <c r="N213" i="8"/>
  <c r="AW76" i="1"/>
  <c r="F63" i="8" s="1"/>
  <c r="N240" i="8"/>
  <c r="V284" i="1"/>
  <c r="AD286" i="1" s="1"/>
  <c r="V366" i="1"/>
  <c r="AD368" i="1" s="1"/>
  <c r="V776" i="1"/>
  <c r="AD778" i="1" s="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N296" i="8"/>
  <c r="O296"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O107" i="8" s="1"/>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O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6" i="2"/>
  <c r="V775" i="2"/>
  <c r="V571" i="2"/>
  <c r="AH734" i="2"/>
  <c r="V1063" i="2"/>
  <c r="V981" i="2"/>
  <c r="V899" i="2"/>
  <c r="V858" i="2"/>
  <c r="V284" i="2"/>
  <c r="V489" i="2"/>
  <c r="V1022" i="2"/>
  <c r="V530" i="2"/>
  <c r="V735" i="2"/>
  <c r="V1104" i="2"/>
  <c r="AH201" i="2"/>
  <c r="G53" i="8"/>
  <c r="L53" i="8" s="1"/>
  <c r="F59" i="8"/>
  <c r="F61" i="8"/>
  <c r="G54" i="8"/>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O200" i="8" l="1"/>
  <c r="AH735" i="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C17" i="8" l="1"/>
  <c r="P199" i="8"/>
  <c r="Q199" i="8" s="1"/>
  <c r="P208" i="8"/>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T69" i="6" s="1"/>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C1185" i="1" s="1"/>
  <c r="BB1185" i="1"/>
  <c r="BB1186" i="1" s="1"/>
  <c r="AN1186" i="1" s="1"/>
  <c r="AN1168" i="2"/>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・和暦で記入してください。
※例
（平成）31年4月1日
（令和）1年5月1日
（令和）2年3月31日</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<sst xmlns="http://schemas.openxmlformats.org/spreadsheetml/2006/main" count="5791" uniqueCount="332">
  <si>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</si>
  <si>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</si>
  <si>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</si>
  <si>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</si>
  <si>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</si>
  <si>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</si>
  <si>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</si>
  <si>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</si>
  <si>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</si>
  <si>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</si>
  <si>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</si>
  <si>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</si>
  <si>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</si>
  <si>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</si>
  <si>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</si>
  <si>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</si>
  <si>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</si>
  <si>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</si>
  <si>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</si>
  <si>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</si>
  <si>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</si>
  <si>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</si>
  <si>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</si>
  <si>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</si>
  <si>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</si>
  <si>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</si>
  <si>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</si>
  <si>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</si>
  <si>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</si>
  <si>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</si>
  <si>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</si>
  <si>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</si>
  <si>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</si>
  <si>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</si>
  <si>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</si>
  <si>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</si>
  <si>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</si>
  <si>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</si>
  <si>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</si>
  <si>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</si>
  <si>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</si>
  <si>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</si>
  <si>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</si>
  <si>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</si>
  <si>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</si>
  <si>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</si>
  <si>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</si>
  <si>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</si>
  <si>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</si>
  <si>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</si>
  <si>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</si>
  <si>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</si>
  <si>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</si>
  <si>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</si>
  <si>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</si>
  <si>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</si>
  <si>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</si>
  <si>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</si>
  <si>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</si>
  <si>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</si>
  <si>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</si>
  <si>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</si>
  <si>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</si>
  <si>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</si>
  <si>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</si>
  <si>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</si>
  <si>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</si>
  <si>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</si>
  <si>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</si>
  <si>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</si>
  <si>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</si>
  <si>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</si>
  <si>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</si>
  <si>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</si>
  <si>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</si>
  <si>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</si>
  <si>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</si>
  <si>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</si>
  <si>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</si>
  <si>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</si>
  <si>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</si>
  <si>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</si>
  <si>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</si>
  <si>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</si>
  <si>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</si>
  <si>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</si>
  <si>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</si>
  <si>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</si>
  <si>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</si>
  <si>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</si>
  <si>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</si>
  <si>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</si>
  <si>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</si>
  <si>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</si>
  <si>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</si>
  <si>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</si>
  <si>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</si>
  <si>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</si>
  <si>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</si>
  <si>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</si>
  <si>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</si>
  <si>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</si>
  <si>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</si>
  <si>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</si>
  <si>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</si>
  <si>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</si>
  <si>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</si>
  <si>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</si>
  <si>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</si>
  <si>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</si>
  <si>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</si>
  <si>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</si>
  <si>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</si>
  <si>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</si>
  <si>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</si>
  <si>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</si>
  <si>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</si>
  <si>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郵便番号(</t>
    <phoneticPr fontId="2"/>
  </si>
  <si>
    <t>-</t>
    <phoneticPr fontId="2"/>
  </si>
  <si>
    <t>)</t>
    <phoneticPr fontId="2"/>
  </si>
  <si>
    <t>電話番号(</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</si>
  <si>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</si>
  <si>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</si>
  <si>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</si>
  <si>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</si>
  <si>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</si>
  <si>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</si>
  <si>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</si>
  <si>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</si>
  <si>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</si>
  <si>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</si>
  <si>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</si>
  <si>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</si>
  <si>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</si>
  <si>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</si>
  <si>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</si>
  <si>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</si>
  <si>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</si>
  <si>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</si>
  <si>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</si>
  <si>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</si>
  <si>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</si>
  <si>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</si>
  <si>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</si>
  <si>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</si>
  <si>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</si>
  <si>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</si>
  <si>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</si>
  <si>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</si>
  <si>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</si>
  <si>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</si>
  <si>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</si>
  <si>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</si>
  <si>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</si>
  <si>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</si>
  <si>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</si>
  <si>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</si>
  <si>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</si>
  <si>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</si>
  <si>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</si>
  <si>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</si>
  <si>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</si>
  <si>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</si>
  <si>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</si>
  <si>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</si>
  <si>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</si>
  <si>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</si>
  <si>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</si>
  <si>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</si>
  <si>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</si>
  <si>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</si>
  <si>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</si>
  <si>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</si>
  <si>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</si>
  <si>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</si>
  <si>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</si>
  <si>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</si>
  <si>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</si>
  <si>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</si>
  <si>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</si>
  <si>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</si>
  <si>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</si>
  <si>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</si>
  <si>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</si>
  <si>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</si>
  <si>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</si>
  <si>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</si>
  <si>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</si>
  <si>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</si>
  <si>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</si>
  <si>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</si>
  <si>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</si>
  <si>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</si>
  <si>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</si>
  <si>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</si>
  <si>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</si>
  <si>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</si>
  <si>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</si>
  <si>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</si>
  <si>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</si>
  <si>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</si>
  <si>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</si>
  <si>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</si>
  <si>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</si>
  <si>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</si>
  <si>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</si>
  <si>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</si>
  <si>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</si>
  <si>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</si>
  <si>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</si>
  <si>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</si>
  <si>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</si>
  <si>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</si>
  <si>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</si>
  <si>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</si>
  <si>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</si>
  <si>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</si>
  <si>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</si>
  <si>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</si>
  <si>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</si>
  <si>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</si>
  <si>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</si>
  <si>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</si>
  <si>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</si>
  <si>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</si>
  <si>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</si>
  <si>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</si>
  <si>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</si>
  <si>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</si>
  <si>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</si>
  <si>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</si>
  <si>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</si>
  <si>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</si>
  <si>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</si>
  <si>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</si>
  <si>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</si>
  <si>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</si>
  <si>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</si>
  <si>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</si>
  <si>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</si>
  <si>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</si>
  <si>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</si>
  <si>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</si>
  <si>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</si>
  <si>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</si>
  <si>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</si>
  <si>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</si>
  <si>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</si>
  <si>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</si>
  <si>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</si>
  <si>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</si>
  <si>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</si>
  <si>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</si>
  <si>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</si>
  <si>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</si>
  <si>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</si>
  <si>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</si>
  <si>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</si>
  <si>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</si>
  <si>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</si>
  <si>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</si>
  <si>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</si>
  <si>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</si>
  <si>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</si>
  <si>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</si>
  <si>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</si>
  <si>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</si>
  <si>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</si>
  <si>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</si>
  <si>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</si>
  <si>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</si>
  <si>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</si>
  <si>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</si>
  <si>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</si>
  <si>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</si>
  <si>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</si>
  <si>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</si>
  <si>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</si>
  <si>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</si>
  <si>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</si>
  <si>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</si>
  <si>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</si>
  <si>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</si>
  <si>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</si>
  <si>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</si>
  <si>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</si>
  <si>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</si>
  <si>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</si>
  <si>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</si>
  <si>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</si>
  <si>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</si>
  <si>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</si>
  <si>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</si>
  <si>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</si>
  <si>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</si>
  <si>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</si>
  <si>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</si>
  <si>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</si>
  <si>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</si>
  <si>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</si>
  <si>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</si>
  <si>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</si>
  <si>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</si>
  <si>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</si>
  <si>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</si>
  <si>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</si>
  <si>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</si>
  <si>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</si>
  <si>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</si>
  <si>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</si>
  <si>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</si>
  <si>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</si>
  <si>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</si>
  <si>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</si>
  <si>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</si>
  <si>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</si>
  <si>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</si>
  <si>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</si>
  <si>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</si>
  <si>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</si>
  <si>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</si>
  <si>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</si>
  <si>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</si>
  <si>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</si>
  <si>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</si>
  <si>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</si>
  <si>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</si>
  <si>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</si>
  <si>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</si>
  <si>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</si>
  <si>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</si>
  <si>
    <t>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</si>
</sst>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5">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327">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Border="1"/>
    <xf numFmtId="0" fontId="3" fillId="0" borderId="0" xfId="0" applyFont="1" applyBorder="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2" xfId="0" applyFont="1" applyBorder="1" applyAlignment="1"/>
    <xf numFmtId="0" fontId="13" fillId="0" borderId="0" xfId="0" applyFont="1" applyBorder="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0" xfId="0" applyFont="1" applyProtection="1"/>
    <xf numFmtId="0" fontId="13" fillId="0" borderId="0" xfId="0" applyFont="1" applyBorder="1" applyAlignment="1" applyProtection="1"/>
    <xf numFmtId="0" fontId="13" fillId="0" borderId="2" xfId="0" applyFont="1" applyBorder="1" applyAlignment="1" applyProtection="1"/>
    <xf numFmtId="0" fontId="6" fillId="0" borderId="0" xfId="0" applyFont="1" applyBorder="1" applyAlignment="1" applyProtection="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38" fontId="21" fillId="0" borderId="17" xfId="1"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2" xfId="0" applyFont="1" applyFill="1" applyBorder="1" applyProtection="1"/>
    <xf numFmtId="0" fontId="0" fillId="0" borderId="0" xfId="0" applyAlignment="1" applyProtection="1"/>
    <xf numFmtId="0" fontId="0" fillId="0" borderId="2" xfId="0" applyBorder="1" applyAlignment="1" applyProtection="1"/>
    <xf numFmtId="0" fontId="13" fillId="0" borderId="0" xfId="0" applyFont="1" applyFill="1" applyBorder="1" applyAlignment="1" applyProtection="1">
      <alignment wrapText="1" shrinkToFit="1"/>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pplyProtection="1">
      <alignment horizontal="center" vertical="center" shrinkToFit="1"/>
    </xf>
    <xf numFmtId="186" fontId="32" fillId="4" borderId="44" xfId="0" applyNumberFormat="1" applyFont="1" applyFill="1" applyBorder="1" applyAlignment="1" applyProtection="1">
      <alignment horizontal="center" vertical="center"/>
    </xf>
    <xf numFmtId="186" fontId="33" fillId="4" borderId="44" xfId="0" applyNumberFormat="1" applyFont="1" applyFill="1" applyBorder="1" applyAlignment="1" applyProtection="1">
      <alignment horizontal="center" vertical="center"/>
    </xf>
    <xf numFmtId="186" fontId="33" fillId="4" borderId="23" xfId="0" applyNumberFormat="1" applyFont="1" applyFill="1" applyBorder="1" applyAlignment="1" applyProtection="1">
      <alignment horizontal="center" vertical="center"/>
    </xf>
    <xf numFmtId="0" fontId="32" fillId="4" borderId="33" xfId="0" applyFont="1" applyFill="1" applyBorder="1" applyAlignment="1" applyProtection="1">
      <alignment horizontal="center" vertical="center" shrinkToFit="1"/>
    </xf>
    <xf numFmtId="186" fontId="32" fillId="0" borderId="33" xfId="0" applyNumberFormat="1" applyFont="1" applyBorder="1" applyAlignment="1" applyProtection="1">
      <alignment vertical="center"/>
    </xf>
    <xf numFmtId="0" fontId="32" fillId="4" borderId="35" xfId="0" applyFont="1" applyFill="1" applyBorder="1" applyAlignment="1" applyProtection="1">
      <alignment horizontal="center" vertical="center" shrinkToFit="1"/>
    </xf>
    <xf numFmtId="186" fontId="32" fillId="4" borderId="33" xfId="0" applyNumberFormat="1" applyFont="1" applyFill="1" applyBorder="1" applyAlignment="1" applyProtection="1">
      <alignment horizontal="center" vertical="center"/>
    </xf>
    <xf numFmtId="186" fontId="33" fillId="4" borderId="33" xfId="0" applyNumberFormat="1"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Alignment="1" applyProtection="1">
      <alignment vertical="center"/>
    </xf>
    <xf numFmtId="186" fontId="33" fillId="0" borderId="0" xfId="0" applyNumberFormat="1" applyFont="1" applyAlignment="1" applyProtection="1">
      <alignment vertical="center"/>
    </xf>
    <xf numFmtId="0" fontId="33" fillId="0" borderId="0" xfId="0" applyFont="1" applyFill="1" applyAlignment="1" applyProtection="1">
      <alignment vertical="center"/>
    </xf>
    <xf numFmtId="186" fontId="33" fillId="0" borderId="33" xfId="0" applyNumberFormat="1" applyFont="1" applyBorder="1" applyAlignment="1" applyProtection="1">
      <alignment vertical="center"/>
    </xf>
    <xf numFmtId="186" fontId="33" fillId="0" borderId="32"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3" fillId="0" borderId="35" xfId="0" applyNumberFormat="1" applyFont="1" applyBorder="1" applyAlignment="1" applyProtection="1">
      <alignment vertical="center"/>
    </xf>
    <xf numFmtId="186" fontId="33" fillId="0" borderId="32" xfId="0" applyNumberFormat="1" applyFont="1" applyFill="1" applyBorder="1" applyAlignment="1" applyProtection="1">
      <alignment vertical="center"/>
    </xf>
    <xf numFmtId="186" fontId="33"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1"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88" xfId="0" applyBorder="1" applyAlignment="1">
      <alignment horizontal="center" vertical="center"/>
    </xf>
    <xf numFmtId="0" fontId="0" fillId="0" borderId="203" xfId="0" applyBorder="1" applyAlignment="1">
      <alignment horizontal="center" vertical="center"/>
    </xf>
    <xf numFmtId="0" fontId="11" fillId="0" borderId="188"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vertical="center"/>
    </xf>
    <xf numFmtId="0" fontId="11" fillId="0" borderId="196"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1"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2"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1" xfId="0" applyFont="1" applyBorder="1" applyAlignment="1">
      <alignment vertical="center"/>
    </xf>
    <xf numFmtId="0" fontId="11" fillId="0" borderId="34" xfId="0" applyFont="1" applyBorder="1" applyAlignment="1">
      <alignment vertical="center"/>
    </xf>
    <xf numFmtId="0" fontId="11" fillId="0" borderId="222"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37" fillId="0" borderId="0" xfId="0" applyFont="1" applyFill="1" applyBorder="1" applyAlignment="1" applyProtection="1">
      <alignment horizontal="center" vertical="center"/>
    </xf>
    <xf numFmtId="0" fontId="37" fillId="0" borderId="2" xfId="0" applyFont="1" applyBorder="1" applyAlignment="1" applyProtection="1">
      <alignment horizontal="center" vertical="center"/>
    </xf>
    <xf numFmtId="0" fontId="37" fillId="0" borderId="2" xfId="0" applyFont="1" applyFill="1" applyBorder="1" applyAlignment="1" applyProtection="1">
      <alignment horizontal="center" vertical="center"/>
    </xf>
    <xf numFmtId="0" fontId="13" fillId="3" borderId="223"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224"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25" xfId="0" applyNumberFormat="1" applyFont="1" applyFill="1" applyBorder="1" applyAlignment="1">
      <alignment horizontal="center" vertical="center"/>
    </xf>
    <xf numFmtId="0" fontId="13" fillId="3" borderId="208" xfId="0" applyNumberFormat="1" applyFont="1" applyFill="1" applyBorder="1" applyAlignment="1">
      <alignment horizontal="center" vertical="center"/>
    </xf>
    <xf numFmtId="0" fontId="13" fillId="3" borderId="200"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8" fillId="0" borderId="143"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3"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43"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227" xfId="0" applyBorder="1" applyAlignment="1">
      <alignment vertical="center"/>
    </xf>
    <xf numFmtId="0" fontId="0" fillId="0" borderId="226"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28"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37"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20" fillId="0" borderId="0" xfId="0" applyFont="1" applyBorder="1" applyAlignment="1">
      <alignment vertical="center" wrapText="1"/>
    </xf>
    <xf numFmtId="0" fontId="8" fillId="0" borderId="0" xfId="0" applyFont="1" applyBorder="1" applyAlignment="1">
      <alignment vertical="center" wrapText="1"/>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2" fontId="12" fillId="0" borderId="6" xfId="1" applyNumberFormat="1" applyFont="1" applyBorder="1" applyAlignment="1">
      <alignment vertical="center" shrinkToFi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3"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12" fillId="2" borderId="56"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18" xfId="0" applyFont="1" applyBorder="1" applyAlignment="1" applyProtection="1">
      <alignment horizontal="center" vertical="center"/>
    </xf>
    <xf numFmtId="49"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49" fontId="11" fillId="0" borderId="69"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4" xfId="0" applyNumberFormat="1" applyFont="1" applyFill="1" applyBorder="1" applyAlignment="1" applyProtection="1">
      <alignment horizontal="center" vertical="center"/>
    </xf>
    <xf numFmtId="0" fontId="5" fillId="0" borderId="9" xfId="0" applyFont="1" applyBorder="1" applyAlignment="1" applyProtection="1">
      <alignment horizontal="distributed" vertical="center"/>
    </xf>
    <xf numFmtId="0" fontId="5" fillId="0" borderId="75" xfId="0" applyFont="1" applyBorder="1" applyAlignment="1" applyProtection="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3"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5"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8" fillId="0" borderId="230" xfId="0" applyFont="1" applyBorder="1" applyAlignment="1">
      <alignment horizontal="center" vertical="center" wrapText="1"/>
    </xf>
    <xf numFmtId="0" fontId="8" fillId="0" borderId="229" xfId="0" applyFont="1" applyBorder="1" applyAlignment="1">
      <alignment horizontal="center" vertical="center" wrapText="1"/>
    </xf>
    <xf numFmtId="0" fontId="8" fillId="0" borderId="231"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179" fontId="12" fillId="2" borderId="13" xfId="1" applyNumberFormat="1" applyFont="1" applyFill="1" applyBorder="1" applyAlignment="1" applyProtection="1">
      <alignment vertical="center" shrinkToFit="1"/>
      <protection locked="0"/>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5" fillId="0" borderId="2"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86" xfId="0" applyNumberFormat="1" applyFont="1" applyFill="1" applyBorder="1" applyAlignment="1" applyProtection="1">
      <alignment horizontal="center" vertical="center"/>
      <protection locked="0"/>
    </xf>
    <xf numFmtId="0" fontId="11" fillId="2" borderId="86"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9" xfId="0" applyNumberFormat="1" applyFont="1" applyFill="1" applyBorder="1" applyAlignment="1" applyProtection="1">
      <alignment horizontal="center" vertical="center"/>
      <protection locked="0"/>
    </xf>
    <xf numFmtId="0" fontId="11" fillId="2" borderId="89"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10" xfId="0" applyFont="1" applyBorder="1" applyAlignment="1">
      <alignment horizontal="center" vertical="center"/>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0" fillId="0" borderId="207"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11" fillId="0" borderId="192" xfId="0" applyFont="1" applyBorder="1" applyAlignment="1">
      <alignment horizontal="center" vertical="center" wrapText="1"/>
    </xf>
    <xf numFmtId="0" fontId="0" fillId="0" borderId="193" xfId="0" applyBorder="1"/>
    <xf numFmtId="0" fontId="0" fillId="0" borderId="203" xfId="0" applyBorder="1"/>
    <xf numFmtId="0" fontId="0" fillId="0" borderId="218" xfId="0" applyBorder="1"/>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11" fillId="0" borderId="4" xfId="0" applyNumberFormat="1" applyFont="1" applyFill="1" applyBorder="1" applyAlignment="1" applyProtection="1">
      <alignment horizontal="center" vertical="center"/>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6" fillId="0" borderId="6"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4" fillId="0" borderId="88"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11" fillId="0" borderId="54"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83"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5"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12" fillId="0" borderId="88" xfId="0" applyFont="1" applyFill="1" applyBorder="1" applyAlignment="1" applyProtection="1">
      <alignment horizontal="left" vertical="center" wrapText="1"/>
    </xf>
    <xf numFmtId="0" fontId="12" fillId="0" borderId="76" xfId="0" applyFont="1" applyFill="1" applyBorder="1" applyAlignment="1" applyProtection="1">
      <alignment horizontal="left" vertical="center" wrapText="1"/>
    </xf>
    <xf numFmtId="0" fontId="12" fillId="0" borderId="100" xfId="0" applyFont="1" applyFill="1" applyBorder="1" applyAlignment="1" applyProtection="1">
      <alignment horizontal="left" vertical="center" wrapText="1"/>
    </xf>
    <xf numFmtId="0" fontId="12" fillId="0" borderId="101"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77"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4" fillId="0" borderId="102" xfId="0" applyFont="1" applyFill="1" applyBorder="1" applyAlignment="1" applyProtection="1">
      <alignment horizontal="center" vertical="center"/>
    </xf>
    <xf numFmtId="0" fontId="4" fillId="0" borderId="103"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5" fillId="0" borderId="9" xfId="0" applyFont="1" applyFill="1" applyBorder="1" applyAlignment="1" applyProtection="1">
      <alignment horizontal="distributed" vertical="center"/>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6" fillId="0" borderId="88" xfId="0" applyFont="1" applyFill="1" applyBorder="1" applyAlignment="1" applyProtection="1">
      <alignment horizontal="left" wrapText="1" indent="1"/>
    </xf>
    <xf numFmtId="0" fontId="6" fillId="0" borderId="76" xfId="0" applyFont="1" applyFill="1" applyBorder="1" applyAlignment="1" applyProtection="1">
      <alignment horizontal="left" wrapText="1" indent="1"/>
    </xf>
    <xf numFmtId="0" fontId="6" fillId="0" borderId="77"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6" fillId="0" borderId="13" xfId="0" applyFont="1" applyFill="1" applyBorder="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6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11" fillId="0" borderId="8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5" fillId="0" borderId="75" xfId="0" applyFont="1" applyFill="1" applyBorder="1" applyAlignment="1" applyProtection="1">
      <alignment horizontal="left" vertical="top"/>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177"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49" fontId="11" fillId="0" borderId="8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49" fontId="11" fillId="0" borderId="86"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1" xfId="0" applyFont="1" applyFill="1" applyBorder="1" applyAlignment="1" applyProtection="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11" fillId="0" borderId="2" xfId="0" applyFont="1" applyFill="1" applyBorder="1" applyAlignment="1" applyProtection="1">
      <alignment horizontal="center" vertical="center"/>
    </xf>
    <xf numFmtId="0" fontId="12" fillId="0" borderId="57" xfId="0" applyFont="1" applyFill="1" applyBorder="1" applyAlignment="1" applyProtection="1">
      <alignment horizontal="left" vertical="center" wrapText="1"/>
    </xf>
    <xf numFmtId="0" fontId="4" fillId="0" borderId="18" xfId="0" applyFont="1" applyFill="1" applyBorder="1" applyAlignment="1" applyProtection="1">
      <alignment horizontal="center" vertical="center"/>
    </xf>
    <xf numFmtId="0" fontId="6" fillId="0" borderId="8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6" fillId="0" borderId="84"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5" xfId="0" applyFont="1" applyFill="1" applyBorder="1" applyAlignment="1" applyProtection="1">
      <alignment horizontal="distributed" vertical="center" wrapText="1" justifyLastLine="1"/>
    </xf>
    <xf numFmtId="0" fontId="4" fillId="0" borderId="8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230" xfId="0" applyFont="1" applyFill="1" applyBorder="1" applyAlignment="1" applyProtection="1">
      <alignment horizontal="center" vertical="center" wrapText="1"/>
    </xf>
    <xf numFmtId="0" fontId="9" fillId="0" borderId="229" xfId="0" applyFont="1" applyFill="1" applyBorder="1" applyAlignment="1" applyProtection="1">
      <alignment horizontal="center" vertical="center" wrapText="1"/>
    </xf>
    <xf numFmtId="0" fontId="9" fillId="0" borderId="231" xfId="0" applyFont="1" applyFill="1" applyBorder="1" applyAlignment="1" applyProtection="1">
      <alignment horizontal="center" vertical="center" wrapText="1"/>
    </xf>
    <xf numFmtId="0" fontId="9"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11" fillId="0" borderId="6" xfId="0" applyFont="1" applyFill="1" applyBorder="1" applyAlignment="1" applyProtection="1">
      <alignment vertical="center" shrinkToFit="1"/>
    </xf>
    <xf numFmtId="0" fontId="11" fillId="0" borderId="2" xfId="0" applyFont="1" applyFill="1" applyBorder="1" applyAlignment="1" applyProtection="1">
      <alignment vertical="center" shrinkToFit="1"/>
    </xf>
    <xf numFmtId="0" fontId="11" fillId="0" borderId="8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9" fillId="0" borderId="0" xfId="0" applyFont="1" applyAlignment="1">
      <alignment horizontal="center" vertical="top" textRotation="255"/>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184" fontId="12" fillId="0" borderId="57"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100"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38" fontId="11" fillId="0" borderId="108" xfId="1" applyFont="1" applyBorder="1" applyAlignment="1">
      <alignment horizontal="right" vertical="center"/>
    </xf>
    <xf numFmtId="38" fontId="11" fillId="0" borderId="109" xfId="1" applyFont="1" applyBorder="1" applyAlignment="1">
      <alignment horizontal="right" vertical="center"/>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20" fillId="0" borderId="119" xfId="0" applyFont="1" applyBorder="1" applyAlignment="1">
      <alignment horizontal="left" vertical="center" wrapText="1"/>
    </xf>
    <xf numFmtId="0" fontId="20" fillId="0" borderId="109" xfId="0" applyFont="1" applyBorder="1" applyAlignment="1">
      <alignment horizontal="left" vertical="center" wrapText="1"/>
    </xf>
    <xf numFmtId="0" fontId="20" fillId="0" borderId="120" xfId="0" applyFont="1" applyBorder="1" applyAlignment="1">
      <alignment horizontal="left" vertical="center" wrapText="1"/>
    </xf>
    <xf numFmtId="0" fontId="20" fillId="0" borderId="121" xfId="0" applyFont="1" applyBorder="1" applyAlignment="1">
      <alignment horizontal="left" vertical="center" wrapText="1"/>
    </xf>
    <xf numFmtId="0" fontId="20" fillId="0" borderId="112" xfId="0" applyFont="1" applyBorder="1" applyAlignment="1">
      <alignment horizontal="left" vertical="center" wrapText="1"/>
    </xf>
    <xf numFmtId="0" fontId="20" fillId="0" borderId="122" xfId="0" applyFont="1" applyBorder="1" applyAlignment="1">
      <alignment horizontal="left" vertical="center" wrapText="1"/>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21" xfId="0" applyFont="1" applyBorder="1" applyAlignment="1">
      <alignment horizontal="center" vertical="center"/>
    </xf>
    <xf numFmtId="0" fontId="5" fillId="0" borderId="112" xfId="0" applyFont="1" applyBorder="1" applyAlignment="1">
      <alignment horizontal="center" vertical="center"/>
    </xf>
    <xf numFmtId="0" fontId="5" fillId="0" borderId="122" xfId="0" applyFont="1" applyBorder="1" applyAlignment="1">
      <alignment horizontal="center" vertical="center"/>
    </xf>
    <xf numFmtId="38" fontId="11" fillId="0" borderId="150" xfId="1" applyFont="1" applyBorder="1" applyAlignment="1">
      <alignment horizontal="right" vertical="center"/>
    </xf>
    <xf numFmtId="38" fontId="11" fillId="0" borderId="19" xfId="1" applyFont="1" applyBorder="1" applyAlignment="1">
      <alignment horizontal="right" vertical="center"/>
    </xf>
    <xf numFmtId="38" fontId="11" fillId="0" borderId="144" xfId="1" applyFont="1" applyBorder="1" applyAlignment="1">
      <alignment horizontal="right" vertical="center"/>
    </xf>
    <xf numFmtId="38" fontId="11" fillId="0" borderId="2"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5" fillId="0" borderId="173" xfId="0" applyFont="1" applyBorder="1" applyAlignment="1">
      <alignment horizontal="center" vertical="center"/>
    </xf>
    <xf numFmtId="0" fontId="5" fillId="0" borderId="163" xfId="0" applyFont="1" applyBorder="1" applyAlignment="1">
      <alignment horizontal="center" vertical="center"/>
    </xf>
    <xf numFmtId="0" fontId="5" fillId="0" borderId="111" xfId="0" applyFont="1" applyBorder="1" applyAlignment="1">
      <alignment horizontal="center" vertical="center"/>
    </xf>
    <xf numFmtId="0" fontId="5" fillId="0" borderId="113" xfId="0" applyFont="1" applyBorder="1" applyAlignment="1">
      <alignment horizontal="center" vertical="center"/>
    </xf>
    <xf numFmtId="38" fontId="11" fillId="0" borderId="100" xfId="1" applyFont="1" applyFill="1" applyBorder="1" applyAlignment="1" applyProtection="1">
      <alignment vertical="center"/>
    </xf>
    <xf numFmtId="38" fontId="11" fillId="0" borderId="15" xfId="1" applyFont="1" applyFill="1" applyBorder="1" applyAlignment="1" applyProtection="1">
      <alignment vertical="center"/>
    </xf>
    <xf numFmtId="0" fontId="3" fillId="0" borderId="106" xfId="0" applyFont="1" applyFill="1" applyBorder="1" applyAlignment="1">
      <alignment horizontal="center" vertical="top"/>
    </xf>
    <xf numFmtId="0" fontId="3" fillId="0" borderId="107" xfId="0" applyFont="1" applyFill="1" applyBorder="1" applyAlignment="1">
      <alignment horizontal="center" vertical="top"/>
    </xf>
    <xf numFmtId="0" fontId="3" fillId="0" borderId="15" xfId="0" applyFont="1" applyFill="1" applyBorder="1" applyAlignment="1">
      <alignment horizontal="center" vertical="top"/>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0"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20" fillId="0" borderId="57"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100" xfId="0" applyFont="1" applyFill="1" applyBorder="1" applyAlignment="1">
      <alignment vertical="center" wrapText="1"/>
    </xf>
    <xf numFmtId="0" fontId="20" fillId="0" borderId="15" xfId="0" applyFont="1" applyFill="1" applyBorder="1" applyAlignment="1">
      <alignment vertical="center" wrapText="1"/>
    </xf>
    <xf numFmtId="0" fontId="20" fillId="0" borderId="20" xfId="0" applyFont="1" applyFill="1" applyBorder="1" applyAlignment="1">
      <alignment vertical="center" wrapText="1"/>
    </xf>
    <xf numFmtId="0" fontId="4" fillId="0" borderId="7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20" xfId="0" applyFont="1" applyFill="1" applyBorder="1" applyAlignment="1">
      <alignment horizontal="center" vertical="center"/>
    </xf>
    <xf numFmtId="0" fontId="19" fillId="0" borderId="170" xfId="0" applyFont="1" applyBorder="1" applyAlignment="1">
      <alignment horizontal="center" vertical="center" wrapText="1"/>
    </xf>
    <xf numFmtId="0" fontId="19" fillId="0" borderId="172"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0" fontId="4" fillId="0" borderId="57" xfId="0" applyFont="1" applyFill="1" applyBorder="1" applyAlignment="1">
      <alignment horizontal="center" vertical="center"/>
    </xf>
    <xf numFmtId="0" fontId="0" fillId="0" borderId="18" xfId="0" applyBorder="1" applyAlignment="1">
      <alignment horizontal="center" vertical="center"/>
    </xf>
    <xf numFmtId="0" fontId="0" fillId="0" borderId="100" xfId="0" applyBorder="1" applyAlignment="1">
      <alignment horizontal="center" vertical="center"/>
    </xf>
    <xf numFmtId="0" fontId="0" fillId="0" borderId="20" xfId="0" applyBorder="1" applyAlignment="1">
      <alignment horizontal="center" vertical="center"/>
    </xf>
    <xf numFmtId="0" fontId="6" fillId="0" borderId="6" xfId="0" applyNumberFormat="1" applyFont="1" applyBorder="1" applyAlignment="1">
      <alignment horizontal="right" vertical="center"/>
    </xf>
    <xf numFmtId="0" fontId="6" fillId="0" borderId="2" xfId="0" applyFont="1" applyBorder="1" applyAlignment="1">
      <alignment horizontal="center"/>
    </xf>
    <xf numFmtId="0" fontId="6" fillId="0" borderId="2" xfId="0" applyFont="1" applyFill="1" applyBorder="1" applyAlignment="1" applyProtection="1">
      <alignment horizontal="center"/>
    </xf>
    <xf numFmtId="0" fontId="13" fillId="0" borderId="0" xfId="0" applyFont="1" applyFill="1" applyBorder="1" applyAlignment="1" applyProtection="1">
      <alignment wrapText="1"/>
    </xf>
    <xf numFmtId="0" fontId="13" fillId="0" borderId="2" xfId="0" applyFont="1" applyFill="1" applyBorder="1" applyAlignment="1" applyProtection="1">
      <alignment wrapText="1"/>
    </xf>
    <xf numFmtId="0" fontId="6" fillId="0" borderId="2" xfId="0" applyFont="1" applyBorder="1" applyAlignment="1">
      <alignment horizontal="distributed" vertical="center"/>
    </xf>
    <xf numFmtId="0" fontId="6" fillId="0" borderId="6" xfId="0" applyNumberFormat="1" applyFont="1" applyBorder="1" applyAlignment="1">
      <alignment horizontal="center" vertical="center"/>
    </xf>
    <xf numFmtId="178" fontId="22" fillId="0" borderId="6"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0" fontId="22" fillId="0" borderId="0" xfId="0" applyNumberFormat="1" applyFont="1" applyFill="1" applyAlignment="1" applyProtection="1">
      <alignment horizontal="right" vertical="center"/>
    </xf>
    <xf numFmtId="177" fontId="22" fillId="0" borderId="0" xfId="0" applyNumberFormat="1" applyFont="1" applyFill="1" applyAlignment="1" applyProtection="1">
      <alignment horizontal="center" vertical="center"/>
    </xf>
    <xf numFmtId="49" fontId="22" fillId="0" borderId="0" xfId="0" applyNumberFormat="1" applyFont="1" applyFill="1" applyAlignment="1" applyProtection="1">
      <alignment horizontal="left" vertical="center"/>
    </xf>
    <xf numFmtId="0" fontId="22" fillId="0" borderId="0" xfId="0" applyNumberFormat="1" applyFont="1" applyFill="1" applyAlignment="1" applyProtection="1">
      <alignment horizontal="left" vertical="center"/>
    </xf>
    <xf numFmtId="0" fontId="11" fillId="0" borderId="0" xfId="0" applyFont="1" applyFill="1" applyAlignment="1" applyProtection="1">
      <alignment horizontal="center"/>
    </xf>
    <xf numFmtId="0" fontId="11" fillId="0" borderId="2" xfId="0" applyFont="1" applyFill="1" applyBorder="1" applyAlignment="1" applyProtection="1">
      <alignment horizontal="center"/>
    </xf>
    <xf numFmtId="177" fontId="22" fillId="0" borderId="6" xfId="0" applyNumberFormat="1" applyFont="1" applyFill="1" applyBorder="1" applyAlignment="1" applyProtection="1">
      <alignment horizontal="right" vertical="center"/>
    </xf>
    <xf numFmtId="0" fontId="5" fillId="0" borderId="0" xfId="0" applyFont="1" applyAlignment="1">
      <alignment horizontal="left" vertical="center"/>
    </xf>
    <xf numFmtId="0" fontId="24" fillId="0" borderId="62" xfId="0" applyFont="1" applyBorder="1" applyAlignment="1">
      <alignment horizontal="center" vertical="center" textRotation="255" shrinkToFit="1"/>
    </xf>
    <xf numFmtId="0" fontId="24" fillId="0" borderId="131" xfId="0" applyFont="1" applyBorder="1" applyAlignment="1">
      <alignment horizontal="center" vertical="center" textRotation="255" shrinkToFit="1"/>
    </xf>
    <xf numFmtId="0" fontId="6" fillId="0" borderId="128" xfId="0" applyFont="1" applyBorder="1" applyAlignment="1">
      <alignment horizontal="center"/>
    </xf>
    <xf numFmtId="0" fontId="6" fillId="0" borderId="129" xfId="0" applyFont="1" applyBorder="1" applyAlignment="1">
      <alignment horizontal="center"/>
    </xf>
    <xf numFmtId="0" fontId="6" fillId="0" borderId="130" xfId="0" applyFont="1" applyBorder="1" applyAlignment="1">
      <alignment horizontal="center"/>
    </xf>
    <xf numFmtId="0" fontId="6" fillId="0" borderId="0" xfId="0" applyFont="1" applyBorder="1" applyAlignment="1">
      <alignment horizontal="left" vertical="center"/>
    </xf>
    <xf numFmtId="0" fontId="6" fillId="0" borderId="6" xfId="0" applyFont="1" applyBorder="1" applyAlignment="1" applyProtection="1">
      <alignment horizontal="right" vertical="center"/>
    </xf>
    <xf numFmtId="0" fontId="11" fillId="0" borderId="5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0"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128" xfId="0" applyFont="1" applyBorder="1" applyAlignment="1" applyProtection="1">
      <alignment horizontal="center" vertical="center"/>
    </xf>
    <xf numFmtId="0" fontId="11" fillId="0" borderId="129" xfId="0" applyFont="1" applyBorder="1" applyAlignment="1" applyProtection="1">
      <alignment horizontal="center" vertical="center"/>
    </xf>
    <xf numFmtId="0" fontId="11" fillId="0" borderId="130" xfId="0" applyFont="1" applyBorder="1" applyAlignment="1" applyProtection="1">
      <alignment horizontal="center" vertical="center"/>
    </xf>
    <xf numFmtId="0" fontId="4" fillId="0" borderId="12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7" xfId="0" applyFont="1" applyFill="1" applyBorder="1" applyAlignment="1">
      <alignment horizontal="center" vertical="center"/>
    </xf>
    <xf numFmtId="0" fontId="5" fillId="0" borderId="5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3" fillId="0" borderId="0" xfId="0" applyFont="1" applyFill="1" applyBorder="1" applyAlignment="1" applyProtection="1">
      <alignment horizontal="center"/>
    </xf>
    <xf numFmtId="0" fontId="23" fillId="0" borderId="2" xfId="0" applyFont="1" applyFill="1" applyBorder="1" applyAlignment="1" applyProtection="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19" fillId="0" borderId="57" xfId="0" applyFont="1" applyBorder="1" applyAlignment="1">
      <alignment horizontal="center" vertical="top"/>
    </xf>
    <xf numFmtId="0" fontId="19" fillId="0" borderId="100" xfId="0" applyFont="1" applyBorder="1" applyAlignment="1">
      <alignment horizontal="center" vertical="top"/>
    </xf>
    <xf numFmtId="0" fontId="5" fillId="0" borderId="57"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100"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38" fontId="11" fillId="0" borderId="126" xfId="1" applyFont="1" applyBorder="1" applyAlignment="1">
      <alignment horizontal="right" vertical="center"/>
    </xf>
    <xf numFmtId="38" fontId="11" fillId="0" borderId="14" xfId="1" applyFont="1" applyBorder="1" applyAlignment="1">
      <alignment horizontal="right" vertical="center"/>
    </xf>
    <xf numFmtId="0" fontId="4" fillId="0" borderId="156"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5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5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59" xfId="0" applyFont="1" applyFill="1" applyBorder="1" applyAlignment="1">
      <alignment horizontal="center" vertical="center"/>
    </xf>
    <xf numFmtId="0" fontId="4" fillId="0" borderId="113" xfId="0" applyFont="1" applyFill="1" applyBorder="1" applyAlignment="1">
      <alignment horizontal="center" vertical="center"/>
    </xf>
    <xf numFmtId="0" fontId="3" fillId="0" borderId="184" xfId="0" applyFont="1" applyBorder="1" applyAlignment="1">
      <alignment horizontal="center"/>
    </xf>
    <xf numFmtId="0" fontId="3" fillId="0" borderId="185" xfId="0" applyFont="1" applyBorder="1" applyAlignment="1">
      <alignment horizont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3" fillId="0" borderId="186" xfId="0" applyFont="1" applyBorder="1" applyAlignment="1">
      <alignment horizontal="center"/>
    </xf>
    <xf numFmtId="0" fontId="3" fillId="0" borderId="187" xfId="0" applyFont="1" applyBorder="1" applyAlignment="1">
      <alignment horizontal="center"/>
    </xf>
    <xf numFmtId="38" fontId="11" fillId="0" borderId="140" xfId="1" applyFont="1" applyBorder="1" applyAlignment="1">
      <alignment horizontal="right" vertical="center"/>
    </xf>
    <xf numFmtId="38" fontId="11" fillId="0" borderId="141" xfId="1" applyFont="1" applyBorder="1" applyAlignment="1">
      <alignment horizontal="right" vertical="center"/>
    </xf>
    <xf numFmtId="38" fontId="11" fillId="0" borderId="142" xfId="1" applyFont="1" applyBorder="1" applyAlignment="1">
      <alignment horizontal="right" vertical="center"/>
    </xf>
    <xf numFmtId="0" fontId="4" fillId="0" borderId="138" xfId="0" applyFont="1" applyBorder="1" applyAlignment="1">
      <alignment horizontal="center"/>
    </xf>
    <xf numFmtId="0" fontId="4" fillId="0" borderId="134" xfId="0" applyFont="1" applyBorder="1" applyAlignment="1">
      <alignment horizontal="center"/>
    </xf>
    <xf numFmtId="0" fontId="4" fillId="0" borderId="100"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0" fontId="19" fillId="0" borderId="123" xfId="0" applyFont="1" applyFill="1" applyBorder="1" applyAlignment="1">
      <alignment horizontal="center" vertical="top"/>
    </xf>
    <xf numFmtId="0" fontId="19" fillId="0" borderId="124" xfId="0" applyFont="1" applyFill="1" applyBorder="1" applyAlignment="1">
      <alignment horizontal="center" vertical="top"/>
    </xf>
    <xf numFmtId="0" fontId="19" fillId="0" borderId="108" xfId="0" applyFont="1" applyFill="1" applyBorder="1" applyAlignment="1">
      <alignment horizontal="center" vertical="top"/>
    </xf>
    <xf numFmtId="0" fontId="19" fillId="0" borderId="110" xfId="0" applyFont="1" applyFill="1" applyBorder="1" applyAlignment="1">
      <alignment horizontal="center" vertical="top"/>
    </xf>
    <xf numFmtId="0" fontId="19" fillId="0" borderId="111" xfId="0" applyFont="1" applyFill="1" applyBorder="1" applyAlignment="1">
      <alignment horizontal="center" vertical="top"/>
    </xf>
    <xf numFmtId="0" fontId="19" fillId="0" borderId="113" xfId="0" applyFont="1" applyFill="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0" fontId="15" fillId="0" borderId="131" xfId="0" applyFont="1" applyBorder="1" applyAlignment="1">
      <alignment horizontal="left" vertical="center"/>
    </xf>
    <xf numFmtId="0" fontId="15" fillId="0" borderId="146" xfId="0" applyFont="1" applyBorder="1" applyAlignment="1">
      <alignment horizontal="left" vertical="center"/>
    </xf>
    <xf numFmtId="38" fontId="15" fillId="0" borderId="131" xfId="1" applyFont="1" applyBorder="1" applyAlignment="1">
      <alignment horizontal="center" vertical="center" wrapText="1"/>
    </xf>
    <xf numFmtId="38" fontId="15" fillId="0" borderId="147" xfId="1" applyFont="1" applyBorder="1" applyAlignment="1">
      <alignment horizontal="center" vertical="center" wrapText="1"/>
    </xf>
    <xf numFmtId="0" fontId="6" fillId="0" borderId="131" xfId="0" applyFont="1" applyBorder="1" applyAlignment="1">
      <alignment horizontal="center" vertical="center"/>
    </xf>
    <xf numFmtId="0" fontId="6" fillId="0" borderId="146" xfId="0" applyFont="1" applyBorder="1" applyAlignment="1">
      <alignment horizontal="center" vertical="center"/>
    </xf>
    <xf numFmtId="38" fontId="11" fillId="0" borderId="28" xfId="1" applyFont="1" applyBorder="1" applyAlignment="1">
      <alignment horizontal="right" vertical="center"/>
    </xf>
    <xf numFmtId="38" fontId="11" fillId="0" borderId="143" xfId="1" applyFont="1" applyBorder="1" applyAlignment="1">
      <alignment horizontal="right" vertical="center"/>
    </xf>
    <xf numFmtId="38" fontId="11" fillId="0" borderId="27" xfId="1" applyFont="1" applyBorder="1" applyAlignment="1">
      <alignment horizontal="right" vertical="center"/>
    </xf>
    <xf numFmtId="0" fontId="3" fillId="0" borderId="28" xfId="0" applyFont="1" applyBorder="1" applyAlignment="1">
      <alignment horizontal="center"/>
    </xf>
    <xf numFmtId="0" fontId="3" fillId="0" borderId="27" xfId="0" applyFont="1" applyBorder="1" applyAlignment="1">
      <alignment horizontal="center"/>
    </xf>
    <xf numFmtId="0" fontId="12" fillId="0" borderId="5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00"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38" fontId="19" fillId="0" borderId="148" xfId="1" applyFont="1" applyFill="1" applyBorder="1" applyAlignment="1">
      <alignment horizontal="center" vertical="top"/>
    </xf>
    <xf numFmtId="38" fontId="21" fillId="0" borderId="149" xfId="1" applyFont="1" applyFill="1" applyBorder="1" applyAlignment="1">
      <alignment horizontal="center" vertical="top"/>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19" fillId="0" borderId="160" xfId="0" applyFont="1" applyFill="1" applyBorder="1" applyAlignment="1">
      <alignment horizontal="distributed" vertical="center" wrapText="1"/>
    </xf>
    <xf numFmtId="0" fontId="19" fillId="0" borderId="161" xfId="0" applyFont="1" applyFill="1" applyBorder="1" applyAlignment="1">
      <alignment horizontal="distributed" vertical="center" wrapText="1"/>
    </xf>
    <xf numFmtId="0" fontId="19" fillId="0" borderId="79"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00"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19" fillId="0" borderId="62" xfId="0" applyFont="1" applyFill="1" applyBorder="1" applyAlignment="1">
      <alignment horizontal="distributed" vertical="center" wrapText="1"/>
    </xf>
    <xf numFmtId="0" fontId="19" fillId="0" borderId="131" xfId="0" applyFont="1" applyFill="1" applyBorder="1" applyAlignment="1">
      <alignment horizontal="distributed" vertical="center" wrapText="1"/>
    </xf>
    <xf numFmtId="0" fontId="19" fillId="0" borderId="65" xfId="0" applyFont="1" applyFill="1" applyBorder="1" applyAlignment="1">
      <alignment horizontal="distributed" vertical="center" wrapText="1"/>
    </xf>
    <xf numFmtId="0" fontId="19" fillId="0" borderId="123" xfId="0" applyFont="1" applyBorder="1" applyAlignment="1">
      <alignment horizontal="center" vertical="top"/>
    </xf>
    <xf numFmtId="0" fontId="19" fillId="0" borderId="124" xfId="0" applyFont="1" applyBorder="1" applyAlignment="1">
      <alignment horizontal="center" vertical="top"/>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19" fillId="0" borderId="108" xfId="0" applyFont="1" applyBorder="1" applyAlignment="1">
      <alignment horizontal="center" vertical="top"/>
    </xf>
    <xf numFmtId="0" fontId="19" fillId="0" borderId="110" xfId="0" applyFont="1" applyBorder="1" applyAlignment="1">
      <alignment horizontal="center" vertical="top"/>
    </xf>
    <xf numFmtId="0" fontId="19" fillId="0" borderId="111" xfId="0" applyFont="1" applyBorder="1" applyAlignment="1">
      <alignment horizontal="center" vertical="top"/>
    </xf>
    <xf numFmtId="0" fontId="19" fillId="0" borderId="113" xfId="0" applyFont="1" applyBorder="1" applyAlignment="1">
      <alignment horizontal="center" vertical="top"/>
    </xf>
    <xf numFmtId="0" fontId="4" fillId="0" borderId="100" xfId="0" applyFont="1" applyBorder="1" applyAlignment="1">
      <alignment horizontal="center" vertical="center"/>
    </xf>
    <xf numFmtId="38" fontId="19" fillId="0" borderId="148" xfId="1" applyFont="1" applyBorder="1" applyAlignment="1">
      <alignment horizontal="center" vertical="top"/>
    </xf>
    <xf numFmtId="38" fontId="21" fillId="0" borderId="149" xfId="1" applyFont="1" applyBorder="1" applyAlignment="1">
      <alignment horizontal="center" vertical="top"/>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9" fillId="0" borderId="0" xfId="0" applyFont="1" applyAlignment="1">
      <alignment horizontal="left" vertical="top" textRotation="255"/>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0"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3" fillId="0" borderId="123" xfId="0" applyFont="1" applyBorder="1" applyAlignment="1">
      <alignment horizontal="center"/>
    </xf>
    <xf numFmtId="0" fontId="3" fillId="0" borderId="124" xfId="0" applyFont="1" applyBorder="1" applyAlignment="1">
      <alignment horizontal="center"/>
    </xf>
    <xf numFmtId="0" fontId="6" fillId="0" borderId="180" xfId="0" applyFont="1" applyBorder="1" applyAlignment="1">
      <alignment horizontal="center" vertical="center"/>
    </xf>
    <xf numFmtId="0" fontId="6" fillId="0" borderId="181" xfId="0" applyFont="1" applyBorder="1" applyAlignment="1">
      <alignment horizontal="center" vertical="center"/>
    </xf>
    <xf numFmtId="0" fontId="6" fillId="0" borderId="182" xfId="0" applyFont="1" applyBorder="1" applyAlignment="1">
      <alignment horizontal="center" vertical="center"/>
    </xf>
    <xf numFmtId="184" fontId="12" fillId="0" borderId="114" xfId="0" applyNumberFormat="1" applyFont="1" applyFill="1" applyBorder="1" applyAlignment="1" applyProtection="1">
      <alignment horizontal="center" vertical="center" shrinkToFit="1"/>
    </xf>
    <xf numFmtId="184" fontId="12" fillId="0" borderId="115" xfId="0" applyNumberFormat="1" applyFont="1" applyFill="1" applyBorder="1" applyAlignment="1" applyProtection="1">
      <alignment horizontal="center" vertical="center" shrinkToFit="1"/>
    </xf>
    <xf numFmtId="184" fontId="12" fillId="0" borderId="107" xfId="0" applyNumberFormat="1" applyFont="1" applyFill="1" applyBorder="1" applyAlignment="1" applyProtection="1">
      <alignment horizontal="center" vertical="center" shrinkToFit="1"/>
    </xf>
    <xf numFmtId="0" fontId="3" fillId="0" borderId="15" xfId="0" applyFont="1" applyBorder="1" applyAlignment="1">
      <alignment horizontal="center" vertical="top"/>
    </xf>
    <xf numFmtId="0" fontId="3" fillId="0" borderId="106" xfId="0" applyFont="1" applyBorder="1" applyAlignment="1">
      <alignment horizontal="center" vertical="top"/>
    </xf>
    <xf numFmtId="0" fontId="3" fillId="0" borderId="107" xfId="0" applyFont="1" applyBorder="1" applyAlignment="1">
      <alignment horizontal="center" vertical="top"/>
    </xf>
    <xf numFmtId="0" fontId="4" fillId="0" borderId="11" xfId="0" applyFont="1" applyFill="1"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3" fillId="0" borderId="133" xfId="0" applyFont="1" applyBorder="1" applyAlignment="1">
      <alignment horizontal="center"/>
    </xf>
    <xf numFmtId="0" fontId="3" fillId="0" borderId="134" xfId="0" applyFont="1" applyBorder="1" applyAlignment="1">
      <alignment horizontal="center"/>
    </xf>
    <xf numFmtId="0" fontId="3" fillId="0" borderId="138" xfId="0" applyFont="1" applyBorder="1" applyAlignment="1">
      <alignment horizontal="center"/>
    </xf>
    <xf numFmtId="0" fontId="3" fillId="0" borderId="139" xfId="0" applyFont="1" applyBorder="1" applyAlignment="1">
      <alignment horizontal="center"/>
    </xf>
    <xf numFmtId="0" fontId="18" fillId="0" borderId="0" xfId="0" applyFont="1" applyFill="1" applyBorder="1" applyAlignment="1" applyProtection="1">
      <alignment horizontal="center" vertical="center"/>
    </xf>
    <xf numFmtId="0" fontId="0" fillId="0" borderId="0" xfId="0" applyFill="1" applyProtection="1"/>
    <xf numFmtId="0" fontId="0" fillId="0" borderId="2" xfId="0" applyFill="1" applyBorder="1" applyProtection="1"/>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10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4" fillId="0" borderId="156" xfId="0" applyFont="1" applyBorder="1" applyAlignment="1">
      <alignment horizontal="center" vertical="center"/>
    </xf>
    <xf numFmtId="0" fontId="4" fillId="0" borderId="110" xfId="0" applyFont="1" applyBorder="1" applyAlignment="1">
      <alignment horizontal="center" vertical="center"/>
    </xf>
    <xf numFmtId="0" fontId="4" fillId="0" borderId="157" xfId="0" applyFont="1" applyBorder="1" applyAlignment="1">
      <alignment horizontal="center" vertical="center"/>
    </xf>
    <xf numFmtId="0" fontId="4" fillId="0" borderId="30" xfId="0" applyFont="1" applyBorder="1" applyAlignment="1">
      <alignment horizontal="center" vertical="center"/>
    </xf>
    <xf numFmtId="0" fontId="4" fillId="0" borderId="158" xfId="0" applyFont="1" applyBorder="1" applyAlignment="1">
      <alignment horizontal="center" vertical="center"/>
    </xf>
    <xf numFmtId="0" fontId="4" fillId="0" borderId="21" xfId="0" applyFont="1" applyBorder="1" applyAlignment="1">
      <alignment horizontal="center" vertical="center"/>
    </xf>
    <xf numFmtId="0" fontId="4" fillId="0" borderId="159" xfId="0" applyFont="1" applyBorder="1" applyAlignment="1">
      <alignment horizontal="center" vertical="center"/>
    </xf>
    <xf numFmtId="0" fontId="4" fillId="0" borderId="113" xfId="0" applyFont="1" applyBorder="1" applyAlignment="1">
      <alignment horizontal="center" vertical="center"/>
    </xf>
    <xf numFmtId="183" fontId="22" fillId="0" borderId="0" xfId="0" applyNumberFormat="1" applyFont="1" applyFill="1" applyAlignment="1" applyProtection="1">
      <alignment horizontal="right" vertical="center"/>
    </xf>
    <xf numFmtId="178" fontId="22" fillId="0" borderId="0" xfId="0" applyNumberFormat="1" applyFont="1" applyFill="1" applyAlignment="1" applyProtection="1">
      <alignment horizontal="left" vertical="center"/>
    </xf>
    <xf numFmtId="38" fontId="11" fillId="0" borderId="108" xfId="1" applyFont="1" applyBorder="1" applyAlignment="1">
      <alignment vertical="center"/>
    </xf>
    <xf numFmtId="38" fontId="11" fillId="0" borderId="109" xfId="1" applyFont="1" applyBorder="1" applyAlignment="1">
      <alignment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0" fontId="12" fillId="0" borderId="57"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100"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0" fontId="11" fillId="0" borderId="125" xfId="0" applyNumberFormat="1" applyFont="1" applyFill="1" applyBorder="1" applyAlignment="1" applyProtection="1">
      <alignment horizontal="center" vertical="center"/>
    </xf>
    <xf numFmtId="0" fontId="19" fillId="0" borderId="0" xfId="0" applyFont="1" applyBorder="1" applyAlignment="1">
      <alignment horizontal="center" vertical="top" textRotation="255"/>
    </xf>
    <xf numFmtId="0" fontId="11" fillId="0" borderId="52" xfId="0" applyNumberFormat="1" applyFont="1" applyFill="1" applyBorder="1" applyAlignment="1" applyProtection="1">
      <alignment horizontal="center" vertical="center"/>
    </xf>
    <xf numFmtId="0" fontId="11" fillId="0" borderId="53" xfId="0" applyNumberFormat="1" applyFont="1" applyFill="1" applyBorder="1" applyAlignment="1" applyProtection="1">
      <alignment horizontal="center" vertical="center"/>
    </xf>
    <xf numFmtId="0" fontId="5" fillId="0" borderId="0" xfId="0" applyFont="1" applyAlignment="1">
      <alignment horizontal="distributed" vertical="center"/>
    </xf>
    <xf numFmtId="0" fontId="11" fillId="0" borderId="5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100"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9" fillId="0" borderId="162" xfId="0" applyFont="1" applyBorder="1" applyAlignment="1">
      <alignment horizontal="center" vertical="center" wrapText="1"/>
    </xf>
    <xf numFmtId="0" fontId="19" fillId="0" borderId="163" xfId="0" applyFont="1" applyBorder="1" applyAlignment="1">
      <alignment horizontal="center" vertical="center" wrapText="1"/>
    </xf>
    <xf numFmtId="0" fontId="19" fillId="0" borderId="159" xfId="0" applyFont="1" applyBorder="1" applyAlignment="1">
      <alignment horizontal="center" vertical="center" wrapText="1"/>
    </xf>
    <xf numFmtId="0" fontId="19" fillId="0" borderId="113" xfId="0" applyFont="1" applyBorder="1" applyAlignment="1">
      <alignment horizontal="center" vertical="center" wrapText="1"/>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6" fillId="0" borderId="125"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49" fontId="11" fillId="0" borderId="125" xfId="0" applyNumberFormat="1" applyFont="1" applyFill="1" applyBorder="1" applyAlignment="1" applyProtection="1">
      <alignment horizontal="center" vertical="center"/>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9" fillId="0" borderId="132" xfId="0" applyFont="1" applyBorder="1" applyAlignment="1">
      <alignment horizontal="center" vertical="center"/>
    </xf>
    <xf numFmtId="0" fontId="19" fillId="0" borderId="129" xfId="0" applyFont="1" applyBorder="1" applyAlignment="1">
      <alignment horizontal="center" vertical="center"/>
    </xf>
    <xf numFmtId="0" fontId="19" fillId="0" borderId="174" xfId="0" applyFont="1" applyBorder="1" applyAlignment="1">
      <alignment horizontal="center" vertical="center"/>
    </xf>
    <xf numFmtId="0" fontId="19" fillId="0" borderId="128" xfId="0" applyFont="1" applyBorder="1" applyAlignment="1">
      <alignment horizontal="center" vertical="center"/>
    </xf>
    <xf numFmtId="0" fontId="19" fillId="0" borderId="130" xfId="0" applyFont="1" applyBorder="1" applyAlignment="1">
      <alignment horizontal="center"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0" xfId="1" applyFont="1" applyBorder="1" applyAlignment="1">
      <alignment vertical="center"/>
    </xf>
    <xf numFmtId="38" fontId="11" fillId="0" borderId="15" xfId="1" applyFont="1" applyBorder="1" applyAlignment="1">
      <alignment vertical="center"/>
    </xf>
    <xf numFmtId="49" fontId="11" fillId="0" borderId="52" xfId="0" applyNumberFormat="1" applyFont="1" applyFill="1" applyBorder="1" applyAlignment="1" applyProtection="1">
      <alignment horizontal="center" vertical="center"/>
    </xf>
    <xf numFmtId="0" fontId="19" fillId="0" borderId="155" xfId="0" applyFont="1" applyBorder="1" applyAlignment="1">
      <alignment horizontal="center" vertical="center"/>
    </xf>
    <xf numFmtId="0" fontId="19" fillId="0" borderId="0" xfId="0" applyFont="1" applyBorder="1" applyAlignment="1">
      <alignment horizontal="center" vertical="center"/>
    </xf>
    <xf numFmtId="0" fontId="19" fillId="0" borderId="154" xfId="0" applyFont="1" applyBorder="1" applyAlignment="1">
      <alignment horizontal="center" vertical="center"/>
    </xf>
    <xf numFmtId="0" fontId="14" fillId="0" borderId="4" xfId="0" applyFont="1" applyBorder="1" applyAlignment="1">
      <alignment horizontal="center" vertical="center"/>
    </xf>
    <xf numFmtId="0" fontId="14" fillId="0" borderId="14" xfId="0" applyFont="1" applyBorder="1" applyAlignment="1">
      <alignment horizontal="center" vertical="center"/>
    </xf>
    <xf numFmtId="49" fontId="11" fillId="0" borderId="175"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76"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26" fillId="0" borderId="0" xfId="0" applyFont="1" applyAlignment="1" applyProtection="1">
      <alignment vertical="center"/>
    </xf>
    <xf numFmtId="0" fontId="26" fillId="0" borderId="188"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3" borderId="189" xfId="0" applyNumberFormat="1" applyFont="1" applyFill="1" applyBorder="1" applyAlignment="1" applyProtection="1">
      <alignment horizontal="center" vertical="center"/>
      <protection locked="0"/>
    </xf>
    <xf numFmtId="0" fontId="26" fillId="3" borderId="190" xfId="0" applyNumberFormat="1" applyFont="1" applyFill="1" applyBorder="1" applyAlignment="1" applyProtection="1">
      <alignment horizontal="center" vertical="center"/>
      <protection locked="0"/>
    </xf>
    <xf numFmtId="0" fontId="26" fillId="3" borderId="191" xfId="0" applyNumberFormat="1"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18"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11" fillId="0" borderId="128" xfId="0" applyFont="1" applyFill="1" applyBorder="1" applyAlignment="1" applyProtection="1">
      <alignment horizontal="center" vertical="center"/>
    </xf>
    <xf numFmtId="0" fontId="11" fillId="0" borderId="129" xfId="0" applyFont="1" applyFill="1" applyBorder="1" applyAlignment="1" applyProtection="1">
      <alignment horizontal="center" vertical="center"/>
    </xf>
    <xf numFmtId="0" fontId="11" fillId="0" borderId="130" xfId="0" applyFont="1" applyFill="1" applyBorder="1" applyAlignment="1" applyProtection="1">
      <alignment horizontal="center" vertical="center"/>
    </xf>
    <xf numFmtId="0" fontId="19" fillId="0" borderId="57" xfId="0" applyFont="1" applyFill="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0" xfId="0" applyBorder="1"/>
    <xf numFmtId="0" fontId="0" fillId="0" borderId="15" xfId="0" applyBorder="1"/>
    <xf numFmtId="0" fontId="0" fillId="0" borderId="20" xfId="0" applyBorder="1"/>
    <xf numFmtId="38" fontId="11" fillId="0" borderId="19" xfId="1" applyFont="1" applyFill="1" applyBorder="1" applyAlignment="1">
      <alignment vertical="center"/>
    </xf>
    <xf numFmtId="38" fontId="11" fillId="0" borderId="15" xfId="1" applyFont="1" applyFill="1" applyBorder="1" applyAlignment="1">
      <alignment vertical="center"/>
    </xf>
    <xf numFmtId="0" fontId="19" fillId="0" borderId="0" xfId="0" applyFont="1" applyBorder="1" applyAlignment="1">
      <alignment horizontal="center" vertical="top"/>
    </xf>
    <xf numFmtId="0" fontId="19" fillId="0" borderId="154" xfId="0" applyFont="1" applyBorder="1" applyAlignment="1">
      <alignment horizontal="center" vertical="top"/>
    </xf>
    <xf numFmtId="0" fontId="19" fillId="0" borderId="2" xfId="0" applyFont="1" applyBorder="1" applyAlignment="1">
      <alignment horizontal="center" vertical="top"/>
    </xf>
    <xf numFmtId="0" fontId="19" fillId="0" borderId="145" xfId="0" applyFont="1" applyBorder="1" applyAlignment="1">
      <alignment horizontal="center" vertical="top"/>
    </xf>
    <xf numFmtId="38" fontId="11" fillId="0" borderId="57" xfId="1" applyFont="1" applyFill="1" applyBorder="1" applyAlignment="1">
      <alignment vertical="center"/>
    </xf>
    <xf numFmtId="38" fontId="11" fillId="0" borderId="100" xfId="1" applyFont="1" applyFill="1" applyBorder="1" applyAlignment="1">
      <alignment vertical="center"/>
    </xf>
    <xf numFmtId="0" fontId="13" fillId="0" borderId="0" xfId="0" applyFont="1" applyFill="1" applyBorder="1" applyAlignment="1" applyProtection="1">
      <alignment wrapText="1" shrinkToFit="1"/>
    </xf>
    <xf numFmtId="0" fontId="13" fillId="0" borderId="2" xfId="0" applyFont="1" applyFill="1" applyBorder="1" applyAlignment="1" applyProtection="1">
      <alignment wrapText="1" shrinkToFit="1"/>
    </xf>
    <xf numFmtId="0" fontId="10" fillId="0" borderId="230" xfId="0" applyFont="1" applyBorder="1" applyAlignment="1">
      <alignment horizontal="center" vertical="center" wrapText="1"/>
    </xf>
    <xf numFmtId="0" fontId="10" fillId="0" borderId="229" xfId="0" applyFont="1" applyBorder="1" applyAlignment="1">
      <alignment horizontal="center" vertical="center" wrapText="1"/>
    </xf>
    <xf numFmtId="0" fontId="10" fillId="0" borderId="231"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1" fillId="0" borderId="175" xfId="0" applyNumberFormat="1" applyFont="1" applyFill="1" applyBorder="1" applyAlignment="1" applyProtection="1">
      <alignment horizontal="center" vertical="center"/>
    </xf>
    <xf numFmtId="0" fontId="32" fillId="4" borderId="44" xfId="0" applyFont="1" applyFill="1" applyBorder="1" applyAlignment="1" applyProtection="1">
      <alignment horizontal="center" vertical="center" textRotation="255" shrinkToFit="1"/>
    </xf>
    <xf numFmtId="0" fontId="32" fillId="4" borderId="143" xfId="0" applyFont="1" applyFill="1" applyBorder="1" applyAlignment="1" applyProtection="1">
      <alignment horizontal="center" vertical="center" textRotation="255" shrinkToFit="1"/>
    </xf>
    <xf numFmtId="0" fontId="32" fillId="4" borderId="35" xfId="0" applyFont="1" applyFill="1" applyBorder="1" applyAlignment="1" applyProtection="1">
      <alignment horizontal="center" vertical="center" textRotation="255" shrinkToFit="1"/>
    </xf>
    <xf numFmtId="0" fontId="13" fillId="0" borderId="31" xfId="0" applyNumberFormat="1" applyFont="1" applyFill="1" applyBorder="1" applyAlignment="1">
      <alignment horizontal="right" vertical="center"/>
    </xf>
    <xf numFmtId="0" fontId="13" fillId="0" borderId="210"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1" xfId="0" applyFont="1" applyBorder="1" applyAlignment="1">
      <alignment vertical="center"/>
    </xf>
    <xf numFmtId="0" fontId="13" fillId="0" borderId="210" xfId="0" applyFont="1" applyBorder="1" applyAlignment="1">
      <alignment vertical="center"/>
    </xf>
    <xf numFmtId="0" fontId="13" fillId="0" borderId="32" xfId="0" applyFont="1" applyBorder="1" applyAlignment="1">
      <alignment vertical="center"/>
    </xf>
    <xf numFmtId="0" fontId="13" fillId="0" borderId="30" xfId="0" applyFont="1" applyBorder="1" applyAlignment="1">
      <alignment vertical="center"/>
    </xf>
    <xf numFmtId="0" fontId="13" fillId="0" borderId="30" xfId="0" applyNumberFormat="1" applyFont="1" applyFill="1" applyBorder="1" applyAlignment="1">
      <alignment horizontal="right" vertical="center"/>
    </xf>
    <xf numFmtId="0" fontId="25" fillId="0" borderId="194" xfId="0" applyFont="1" applyBorder="1" applyAlignment="1">
      <alignment horizontal="left" vertical="top" wrapText="1"/>
    </xf>
    <xf numFmtId="0" fontId="25" fillId="0" borderId="44" xfId="0" applyFont="1" applyBorder="1" applyAlignment="1">
      <alignment horizontal="left" vertical="top" wrapText="1"/>
    </xf>
    <xf numFmtId="0" fontId="25" fillId="0" borderId="195" xfId="0" applyFont="1" applyBorder="1" applyAlignment="1">
      <alignment horizontal="left" vertical="top" wrapText="1"/>
    </xf>
    <xf numFmtId="0" fontId="25" fillId="0" borderId="143" xfId="0" applyFont="1" applyBorder="1" applyAlignment="1">
      <alignment horizontal="left" vertical="top" wrapText="1"/>
    </xf>
    <xf numFmtId="0" fontId="25" fillId="0" borderId="196"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3" xfId="0" applyFont="1" applyBorder="1" applyAlignment="1">
      <alignment horizontal="left" vertical="top" wrapText="1"/>
    </xf>
    <xf numFmtId="0" fontId="13" fillId="0" borderId="35" xfId="0" applyFont="1" applyBorder="1" applyAlignment="1">
      <alignment horizontal="left" vertical="top" wrapText="1"/>
    </xf>
    <xf numFmtId="0" fontId="13" fillId="0" borderId="197" xfId="0" applyFont="1" applyBorder="1" applyAlignment="1">
      <alignment horizontal="left" vertical="top" wrapText="1"/>
    </xf>
    <xf numFmtId="0" fontId="13" fillId="0" borderId="198" xfId="0" applyFont="1" applyBorder="1" applyAlignment="1">
      <alignment horizontal="left" vertical="top" wrapText="1"/>
    </xf>
    <xf numFmtId="0" fontId="13" fillId="0" borderId="36" xfId="0" applyFont="1" applyBorder="1" applyAlignment="1">
      <alignment horizontal="left" vertical="top" wrapText="1"/>
    </xf>
    <xf numFmtId="185" fontId="30" fillId="3" borderId="199" xfId="0" applyNumberFormat="1" applyFont="1" applyFill="1" applyBorder="1" applyAlignment="1">
      <alignment horizontal="center" vertical="center"/>
    </xf>
    <xf numFmtId="185" fontId="30" fillId="3" borderId="200"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0" xfId="0" applyNumberFormat="1" applyFont="1" applyFill="1" applyBorder="1" applyAlignment="1">
      <alignment horizontal="center" vertical="center"/>
    </xf>
    <xf numFmtId="185" fontId="13" fillId="3" borderId="201" xfId="0" applyNumberFormat="1" applyFont="1" applyFill="1" applyBorder="1" applyAlignment="1">
      <alignment horizontal="center" vertical="center"/>
    </xf>
    <xf numFmtId="0" fontId="13" fillId="0" borderId="202"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2"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88"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04" xfId="0" applyFont="1" applyBorder="1" applyAlignment="1">
      <alignment horizontal="center" vertical="center"/>
    </xf>
    <xf numFmtId="0" fontId="13" fillId="0" borderId="21" xfId="0" applyFont="1" applyBorder="1" applyAlignment="1">
      <alignment horizontal="left" vertical="top" wrapText="1"/>
    </xf>
    <xf numFmtId="0" fontId="13" fillId="0" borderId="211" xfId="0" applyFont="1" applyBorder="1" applyAlignment="1">
      <alignment horizontal="left" vertical="top" wrapText="1"/>
    </xf>
    <xf numFmtId="0" fontId="13" fillId="0" borderId="27" xfId="0" applyFont="1" applyBorder="1" applyAlignment="1">
      <alignment horizontal="left" vertical="top" wrapText="1"/>
    </xf>
    <xf numFmtId="0" fontId="13" fillId="0" borderId="214" xfId="0" applyFont="1" applyBorder="1" applyAlignment="1">
      <alignment horizontal="left" vertical="top" wrapText="1"/>
    </xf>
    <xf numFmtId="0" fontId="13" fillId="0" borderId="24" xfId="0" applyFont="1" applyBorder="1" applyAlignment="1">
      <alignment horizontal="left" vertical="top" wrapText="1"/>
    </xf>
    <xf numFmtId="0" fontId="13" fillId="0" borderId="216"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212" xfId="0" applyFont="1" applyBorder="1" applyAlignment="1">
      <alignment horizontal="left" vertical="top" wrapText="1"/>
    </xf>
    <xf numFmtId="0" fontId="13" fillId="0" borderId="213" xfId="0" applyFont="1" applyBorder="1" applyAlignment="1">
      <alignment horizontal="left" vertical="top" wrapText="1"/>
    </xf>
    <xf numFmtId="0" fontId="13" fillId="0" borderId="215" xfId="0" applyFont="1" applyBorder="1" applyAlignment="1">
      <alignment horizontal="left" vertical="top" wrapText="1"/>
    </xf>
    <xf numFmtId="0" fontId="13" fillId="0" borderId="29" xfId="0" applyFont="1" applyBorder="1" applyAlignment="1">
      <alignment horizontal="left" vertical="top" wrapText="1"/>
    </xf>
    <xf numFmtId="0" fontId="13" fillId="0" borderId="217" xfId="0" applyFont="1" applyBorder="1" applyAlignment="1">
      <alignment horizontal="left" vertical="top" wrapText="1"/>
    </xf>
    <xf numFmtId="0" fontId="13" fillId="0" borderId="218" xfId="0" applyFont="1" applyBorder="1" applyAlignment="1">
      <alignment horizontal="left" vertical="top"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09" xfId="0" applyFont="1" applyBorder="1" applyAlignment="1">
      <alignment horizontal="center" vertical="center"/>
    </xf>
    <xf numFmtId="0" fontId="36" fillId="0" borderId="210" xfId="0" applyFont="1" applyBorder="1" applyAlignment="1">
      <alignment horizontal="center" vertical="center"/>
    </xf>
    <xf numFmtId="0" fontId="13" fillId="0" borderId="207" xfId="0" applyFont="1" applyBorder="1" applyAlignment="1">
      <alignment horizontal="center" vertical="center"/>
    </xf>
    <xf numFmtId="0" fontId="13" fillId="0" borderId="199" xfId="0" applyFont="1" applyBorder="1" applyAlignment="1">
      <alignment vertical="center"/>
    </xf>
    <xf numFmtId="0" fontId="0" fillId="0" borderId="208" xfId="0" applyBorder="1" applyAlignment="1">
      <alignment vertical="center"/>
    </xf>
    <xf numFmtId="0" fontId="0" fillId="0" borderId="200" xfId="0" applyBorder="1" applyAlignment="1">
      <alignment vertical="center"/>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476">
    <dxf>
      <fill>
        <patternFill>
          <bgColor rgb="FFFF00FF"/>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tabSelected="1" view="pageBreakPreview" zoomScaleNormal="100" zoomScaleSheetLayoutView="100" workbookViewId="0">
      <selection activeCell="V23" sqref="V23:Y23"/>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9" hidden="1" customWidth="1"/>
    <col min="51" max="52" width="12.75" style="19" hidden="1" customWidth="1"/>
    <col min="53" max="55" width="12.125" style="19" hidden="1" customWidth="1"/>
    <col min="56" max="57" width="11.625" style="51" hidden="1" customWidth="1"/>
    <col min="58" max="78" width="0" style="1" hidden="1" customWidth="1"/>
    <col min="79" max="16383" width="9" style="1"/>
    <col min="16384" max="16384" width="6.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654" t="s">
        <v>279</v>
      </c>
      <c r="BG2" s="655"/>
      <c r="BH2" s="655"/>
      <c r="BI2" s="655"/>
      <c r="BJ2" s="656"/>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296"/>
      <c r="BG3" s="192"/>
      <c r="BH3" s="192"/>
      <c r="BI3" s="192"/>
      <c r="BJ3" s="297"/>
    </row>
    <row r="4" spans="1:65" ht="17.25" customHeight="1">
      <c r="B4" s="2" t="s">
        <v>9</v>
      </c>
      <c r="U4" s="10" t="s">
        <v>30</v>
      </c>
      <c r="V4" s="8"/>
      <c r="W4" s="8"/>
      <c r="X4" s="8"/>
      <c r="Y4" s="8"/>
      <c r="AL4" s="4"/>
      <c r="BF4" s="296"/>
      <c r="BG4" s="192" t="s">
        <v>280</v>
      </c>
      <c r="BH4" s="192"/>
      <c r="BI4" s="192"/>
      <c r="BJ4" s="297"/>
    </row>
    <row r="5" spans="1:65" ht="12.95" customHeight="1">
      <c r="M5" s="11"/>
      <c r="N5" s="591" t="s">
        <v>31</v>
      </c>
      <c r="O5" s="591"/>
      <c r="P5" s="591"/>
      <c r="Q5" s="591"/>
      <c r="R5" s="591"/>
      <c r="S5" s="591"/>
      <c r="T5" s="591"/>
      <c r="U5" s="591"/>
      <c r="V5" s="591"/>
      <c r="W5" s="591"/>
      <c r="X5" s="591"/>
      <c r="Y5" s="591"/>
      <c r="Z5" s="591"/>
      <c r="AA5" s="591"/>
      <c r="AB5" s="591"/>
      <c r="AC5" s="591"/>
      <c r="AD5" s="591"/>
      <c r="AE5" s="591"/>
      <c r="AF5" s="11"/>
      <c r="AL5" s="400"/>
      <c r="AM5" s="540" t="s">
        <v>325</v>
      </c>
      <c r="AN5" s="541"/>
      <c r="AO5" s="541"/>
      <c r="AP5" s="542"/>
      <c r="BF5" s="296"/>
      <c r="BG5" s="192" t="s">
        <v>281</v>
      </c>
      <c r="BH5" s="192"/>
      <c r="BI5" s="192"/>
      <c r="BJ5" s="297"/>
    </row>
    <row r="6" spans="1:65" ht="12.95" customHeight="1">
      <c r="M6" s="12"/>
      <c r="N6" s="592"/>
      <c r="O6" s="592"/>
      <c r="P6" s="592"/>
      <c r="Q6" s="592"/>
      <c r="R6" s="592"/>
      <c r="S6" s="592"/>
      <c r="T6" s="592"/>
      <c r="U6" s="592"/>
      <c r="V6" s="592"/>
      <c r="W6" s="592"/>
      <c r="X6" s="592"/>
      <c r="Y6" s="592"/>
      <c r="Z6" s="592"/>
      <c r="AA6" s="592"/>
      <c r="AB6" s="592"/>
      <c r="AC6" s="592"/>
      <c r="AD6" s="592"/>
      <c r="AE6" s="592"/>
      <c r="AF6" s="12"/>
      <c r="AL6" s="400"/>
      <c r="AM6" s="543"/>
      <c r="AN6" s="544"/>
      <c r="AO6" s="544"/>
      <c r="AP6" s="545"/>
      <c r="BF6" s="296"/>
      <c r="BG6" s="192" t="s">
        <v>303</v>
      </c>
      <c r="BH6" s="192"/>
      <c r="BI6" s="192"/>
      <c r="BJ6" s="297"/>
    </row>
    <row r="7" spans="1:65" ht="12.75" customHeight="1">
      <c r="AL7" s="394"/>
      <c r="AM7" s="394"/>
      <c r="AN7" s="4"/>
      <c r="AO7" s="4"/>
      <c r="BF7" s="296"/>
      <c r="BG7" s="192" t="s">
        <v>282</v>
      </c>
      <c r="BH7" s="192"/>
      <c r="BI7" s="192"/>
      <c r="BJ7" s="297"/>
    </row>
    <row r="8" spans="1:65" ht="6" customHeight="1">
      <c r="BF8" s="296"/>
      <c r="BG8" s="192" t="s">
        <v>281</v>
      </c>
      <c r="BH8" s="192"/>
      <c r="BI8" s="192"/>
      <c r="BJ8" s="297"/>
    </row>
    <row r="9" spans="1:65" ht="12" customHeight="1">
      <c r="B9" s="565" t="s">
        <v>2</v>
      </c>
      <c r="C9" s="566"/>
      <c r="D9" s="566"/>
      <c r="E9" s="566"/>
      <c r="F9" s="566"/>
      <c r="G9" s="566"/>
      <c r="H9" s="566"/>
      <c r="I9" s="567"/>
      <c r="J9" s="574" t="s">
        <v>10</v>
      </c>
      <c r="K9" s="574"/>
      <c r="L9" s="3" t="s">
        <v>3</v>
      </c>
      <c r="M9" s="574" t="s">
        <v>11</v>
      </c>
      <c r="N9" s="574"/>
      <c r="O9" s="613" t="s">
        <v>12</v>
      </c>
      <c r="P9" s="574"/>
      <c r="Q9" s="574"/>
      <c r="R9" s="574"/>
      <c r="S9" s="574"/>
      <c r="T9" s="574"/>
      <c r="U9" s="574" t="s">
        <v>13</v>
      </c>
      <c r="V9" s="574"/>
      <c r="W9" s="574"/>
      <c r="X9" s="4"/>
      <c r="Y9" s="4"/>
      <c r="Z9" s="4"/>
      <c r="AA9" s="4"/>
      <c r="AB9" s="4"/>
      <c r="AC9" s="4"/>
      <c r="AD9" s="4"/>
      <c r="AE9" s="4"/>
      <c r="AF9" s="4"/>
      <c r="AG9" s="4"/>
      <c r="AH9" s="4"/>
      <c r="AI9" s="4"/>
      <c r="AJ9" s="4"/>
      <c r="AK9" s="4"/>
      <c r="AL9" s="669">
        <f ca="1">$BJ$16</f>
        <v>30</v>
      </c>
      <c r="AM9" s="521"/>
      <c r="AN9" s="529" t="s">
        <v>4</v>
      </c>
      <c r="AO9" s="529"/>
      <c r="AP9" s="521">
        <v>1</v>
      </c>
      <c r="AQ9" s="521"/>
      <c r="AR9" s="529" t="s">
        <v>5</v>
      </c>
      <c r="AS9" s="530"/>
      <c r="BD9" s="235"/>
      <c r="BF9" s="296"/>
      <c r="BG9" s="192" t="s">
        <v>304</v>
      </c>
      <c r="BH9" s="192"/>
      <c r="BI9" s="192"/>
      <c r="BJ9" s="297"/>
    </row>
    <row r="10" spans="1:65" ht="13.5" customHeight="1">
      <c r="B10" s="566"/>
      <c r="C10" s="566"/>
      <c r="D10" s="566"/>
      <c r="E10" s="566"/>
      <c r="F10" s="566"/>
      <c r="G10" s="566"/>
      <c r="H10" s="566"/>
      <c r="I10" s="567"/>
      <c r="J10" s="570"/>
      <c r="K10" s="572"/>
      <c r="L10" s="570"/>
      <c r="M10" s="575"/>
      <c r="N10" s="599"/>
      <c r="O10" s="570"/>
      <c r="P10" s="597"/>
      <c r="Q10" s="597"/>
      <c r="R10" s="597"/>
      <c r="S10" s="597"/>
      <c r="T10" s="599"/>
      <c r="U10" s="570"/>
      <c r="V10" s="597"/>
      <c r="W10" s="614"/>
      <c r="X10" s="4"/>
      <c r="Y10" s="4"/>
      <c r="Z10" s="4"/>
      <c r="AA10" s="4"/>
      <c r="AB10" s="4"/>
      <c r="AC10" s="4"/>
      <c r="AD10" s="4"/>
      <c r="AE10" s="4"/>
      <c r="AF10" s="4"/>
      <c r="AG10" s="4"/>
      <c r="AH10" s="4"/>
      <c r="AI10" s="4"/>
      <c r="AJ10" s="4"/>
      <c r="AK10" s="4"/>
      <c r="AL10" s="522"/>
      <c r="AM10" s="523"/>
      <c r="AN10" s="531"/>
      <c r="AO10" s="531"/>
      <c r="AP10" s="523"/>
      <c r="AQ10" s="523"/>
      <c r="AR10" s="531"/>
      <c r="AS10" s="532"/>
      <c r="BF10" s="296"/>
      <c r="BG10" s="192" t="s">
        <v>283</v>
      </c>
      <c r="BH10" s="192"/>
      <c r="BI10" s="192"/>
      <c r="BJ10" s="297"/>
    </row>
    <row r="11" spans="1:65" ht="9" customHeight="1">
      <c r="B11" s="566"/>
      <c r="C11" s="566"/>
      <c r="D11" s="566"/>
      <c r="E11" s="566"/>
      <c r="F11" s="566"/>
      <c r="G11" s="566"/>
      <c r="H11" s="566"/>
      <c r="I11" s="567"/>
      <c r="J11" s="571"/>
      <c r="K11" s="573"/>
      <c r="L11" s="571"/>
      <c r="M11" s="576"/>
      <c r="N11" s="600"/>
      <c r="O11" s="571"/>
      <c r="P11" s="598"/>
      <c r="Q11" s="598"/>
      <c r="R11" s="598"/>
      <c r="S11" s="598"/>
      <c r="T11" s="600"/>
      <c r="U11" s="571"/>
      <c r="V11" s="598"/>
      <c r="W11" s="615"/>
      <c r="X11" s="4"/>
      <c r="Y11" s="4"/>
      <c r="Z11" s="4"/>
      <c r="AA11" s="4"/>
      <c r="AB11" s="4"/>
      <c r="AC11" s="4"/>
      <c r="AD11" s="4"/>
      <c r="AE11" s="4"/>
      <c r="AF11" s="4"/>
      <c r="AG11" s="4"/>
      <c r="AH11" s="4"/>
      <c r="AI11" s="4"/>
      <c r="AJ11" s="4"/>
      <c r="AK11" s="4"/>
      <c r="AL11" s="524"/>
      <c r="AM11" s="525"/>
      <c r="AN11" s="533"/>
      <c r="AO11" s="533"/>
      <c r="AP11" s="525"/>
      <c r="AQ11" s="525"/>
      <c r="AR11" s="533"/>
      <c r="AS11" s="534"/>
      <c r="BF11" s="296"/>
      <c r="BG11" s="192" t="s">
        <v>281</v>
      </c>
      <c r="BH11" s="192"/>
      <c r="BI11" s="192"/>
      <c r="BJ11" s="297"/>
    </row>
    <row r="12" spans="1:65" ht="6" customHeight="1" thickBot="1">
      <c r="B12" s="568"/>
      <c r="C12" s="568"/>
      <c r="D12" s="568"/>
      <c r="E12" s="568"/>
      <c r="F12" s="568"/>
      <c r="G12" s="568"/>
      <c r="H12" s="568"/>
      <c r="I12" s="569"/>
      <c r="J12" s="571"/>
      <c r="K12" s="573"/>
      <c r="L12" s="571"/>
      <c r="M12" s="576"/>
      <c r="N12" s="600"/>
      <c r="O12" s="571"/>
      <c r="P12" s="598"/>
      <c r="Q12" s="598"/>
      <c r="R12" s="598"/>
      <c r="S12" s="598"/>
      <c r="T12" s="600"/>
      <c r="U12" s="571"/>
      <c r="V12" s="598"/>
      <c r="W12" s="615"/>
      <c r="X12" s="4"/>
      <c r="Y12" s="4"/>
      <c r="Z12" s="4"/>
      <c r="AA12" s="4"/>
      <c r="AB12" s="4"/>
      <c r="AC12" s="4"/>
      <c r="AD12" s="4"/>
      <c r="AE12" s="4"/>
      <c r="AF12" s="4"/>
      <c r="AG12" s="4"/>
      <c r="AH12" s="4"/>
      <c r="AI12" s="4"/>
      <c r="AJ12" s="4"/>
      <c r="AK12" s="4"/>
      <c r="BF12" s="296"/>
      <c r="BG12" s="192" t="s">
        <v>305</v>
      </c>
      <c r="BH12" s="192"/>
      <c r="BI12" s="192"/>
      <c r="BJ12" s="297"/>
    </row>
    <row r="13" spans="1:65" s="7" customFormat="1" ht="15" customHeight="1" thickBot="1">
      <c r="A13" s="1"/>
      <c r="B13" s="577" t="s">
        <v>14</v>
      </c>
      <c r="C13" s="578"/>
      <c r="D13" s="578"/>
      <c r="E13" s="578"/>
      <c r="F13" s="578"/>
      <c r="G13" s="578"/>
      <c r="H13" s="578"/>
      <c r="I13" s="579"/>
      <c r="J13" s="577" t="s">
        <v>6</v>
      </c>
      <c r="K13" s="578"/>
      <c r="L13" s="578"/>
      <c r="M13" s="578"/>
      <c r="N13" s="601"/>
      <c r="O13" s="604" t="s">
        <v>15</v>
      </c>
      <c r="P13" s="578"/>
      <c r="Q13" s="578"/>
      <c r="R13" s="578"/>
      <c r="S13" s="578"/>
      <c r="T13" s="578"/>
      <c r="U13" s="579"/>
      <c r="V13" s="13" t="s">
        <v>32</v>
      </c>
      <c r="W13" s="32"/>
      <c r="X13" s="32"/>
      <c r="Y13" s="616" t="s">
        <v>44</v>
      </c>
      <c r="Z13" s="616"/>
      <c r="AA13" s="616"/>
      <c r="AB13" s="616"/>
      <c r="AC13" s="616"/>
      <c r="AD13" s="616"/>
      <c r="AE13" s="616"/>
      <c r="AF13" s="616"/>
      <c r="AG13" s="616"/>
      <c r="AH13" s="616"/>
      <c r="AI13" s="32"/>
      <c r="AJ13" s="32"/>
      <c r="AK13" s="33"/>
      <c r="AL13" s="14" t="s">
        <v>275</v>
      </c>
      <c r="AM13" s="15"/>
      <c r="AN13" s="481" t="s">
        <v>33</v>
      </c>
      <c r="AO13" s="481"/>
      <c r="AP13" s="481"/>
      <c r="AQ13" s="481"/>
      <c r="AR13" s="481"/>
      <c r="AS13" s="482"/>
      <c r="AX13" s="19"/>
      <c r="AY13" s="19"/>
      <c r="AZ13" s="19"/>
      <c r="BA13" s="19"/>
      <c r="BB13" s="19"/>
      <c r="BC13" s="19"/>
      <c r="BD13" s="657" t="s">
        <v>217</v>
      </c>
      <c r="BE13" s="658"/>
      <c r="BF13" s="294"/>
      <c r="BG13" s="51" t="s">
        <v>284</v>
      </c>
      <c r="BH13" s="292"/>
      <c r="BI13" s="292"/>
      <c r="BJ13" s="298"/>
    </row>
    <row r="14" spans="1:65" s="7" customFormat="1" ht="13.5" customHeight="1" thickBot="1">
      <c r="A14" s="1"/>
      <c r="B14" s="580"/>
      <c r="C14" s="581"/>
      <c r="D14" s="581"/>
      <c r="E14" s="581"/>
      <c r="F14" s="581"/>
      <c r="G14" s="581"/>
      <c r="H14" s="581"/>
      <c r="I14" s="582"/>
      <c r="J14" s="580"/>
      <c r="K14" s="581"/>
      <c r="L14" s="581"/>
      <c r="M14" s="581"/>
      <c r="N14" s="602"/>
      <c r="O14" s="605"/>
      <c r="P14" s="581"/>
      <c r="Q14" s="581"/>
      <c r="R14" s="581"/>
      <c r="S14" s="581"/>
      <c r="T14" s="581"/>
      <c r="U14" s="582"/>
      <c r="V14" s="483" t="s">
        <v>7</v>
      </c>
      <c r="W14" s="586"/>
      <c r="X14" s="586"/>
      <c r="Y14" s="587"/>
      <c r="Z14" s="489" t="s">
        <v>16</v>
      </c>
      <c r="AA14" s="490"/>
      <c r="AB14" s="490"/>
      <c r="AC14" s="491"/>
      <c r="AD14" s="607" t="s">
        <v>17</v>
      </c>
      <c r="AE14" s="608"/>
      <c r="AF14" s="608"/>
      <c r="AG14" s="609"/>
      <c r="AH14" s="501" t="s">
        <v>135</v>
      </c>
      <c r="AI14" s="502"/>
      <c r="AJ14" s="502"/>
      <c r="AK14" s="503"/>
      <c r="AL14" s="593" t="s">
        <v>276</v>
      </c>
      <c r="AM14" s="594"/>
      <c r="AN14" s="509" t="s">
        <v>19</v>
      </c>
      <c r="AO14" s="510"/>
      <c r="AP14" s="510"/>
      <c r="AQ14" s="510"/>
      <c r="AR14" s="511"/>
      <c r="AS14" s="512"/>
      <c r="AX14" s="282"/>
      <c r="AY14" s="345" t="s">
        <v>302</v>
      </c>
      <c r="AZ14" s="345" t="s">
        <v>302</v>
      </c>
      <c r="BA14" s="345" t="s">
        <v>300</v>
      </c>
      <c r="BB14" s="667" t="s">
        <v>301</v>
      </c>
      <c r="BC14" s="668"/>
      <c r="BD14" s="659"/>
      <c r="BE14" s="660"/>
      <c r="BF14" s="295"/>
      <c r="BG14" s="293"/>
      <c r="BH14" s="293"/>
      <c r="BI14" s="299" t="s">
        <v>285</v>
      </c>
      <c r="BJ14" s="300">
        <v>41</v>
      </c>
    </row>
    <row r="15" spans="1:65" s="7" customFormat="1" ht="13.5" customHeight="1">
      <c r="A15" s="1"/>
      <c r="B15" s="583"/>
      <c r="C15" s="584"/>
      <c r="D15" s="584"/>
      <c r="E15" s="584"/>
      <c r="F15" s="584"/>
      <c r="G15" s="584"/>
      <c r="H15" s="584"/>
      <c r="I15" s="585"/>
      <c r="J15" s="583"/>
      <c r="K15" s="584"/>
      <c r="L15" s="584"/>
      <c r="M15" s="584"/>
      <c r="N15" s="603"/>
      <c r="O15" s="606"/>
      <c r="P15" s="584"/>
      <c r="Q15" s="584"/>
      <c r="R15" s="584"/>
      <c r="S15" s="584"/>
      <c r="T15" s="584"/>
      <c r="U15" s="585"/>
      <c r="V15" s="588"/>
      <c r="W15" s="589"/>
      <c r="X15" s="589"/>
      <c r="Y15" s="590"/>
      <c r="Z15" s="492"/>
      <c r="AA15" s="493"/>
      <c r="AB15" s="493"/>
      <c r="AC15" s="494"/>
      <c r="AD15" s="610"/>
      <c r="AE15" s="611"/>
      <c r="AF15" s="611"/>
      <c r="AG15" s="612"/>
      <c r="AH15" s="504"/>
      <c r="AI15" s="505"/>
      <c r="AJ15" s="505"/>
      <c r="AK15" s="506"/>
      <c r="AL15" s="595"/>
      <c r="AM15" s="596"/>
      <c r="AN15" s="513"/>
      <c r="AO15" s="513"/>
      <c r="AP15" s="513"/>
      <c r="AQ15" s="513"/>
      <c r="AR15" s="513"/>
      <c r="AS15" s="514"/>
      <c r="AX15" s="282"/>
      <c r="AY15" s="346"/>
      <c r="AZ15" s="347" t="s">
        <v>296</v>
      </c>
      <c r="BA15" s="347" t="s">
        <v>299</v>
      </c>
      <c r="BB15" s="348" t="s">
        <v>297</v>
      </c>
      <c r="BC15" s="347" t="s">
        <v>311</v>
      </c>
      <c r="BD15" s="305" t="s">
        <v>215</v>
      </c>
      <c r="BE15" s="309" t="s">
        <v>216</v>
      </c>
      <c r="BF15" s="301" t="s">
        <v>286</v>
      </c>
      <c r="BG15" s="302" t="s">
        <v>287</v>
      </c>
      <c r="BH15" s="302" t="s">
        <v>288</v>
      </c>
      <c r="BI15" s="303" t="s">
        <v>289</v>
      </c>
      <c r="BJ15" s="304" t="s">
        <v>290</v>
      </c>
      <c r="BL15" s="234" t="s">
        <v>310</v>
      </c>
      <c r="BM15" s="234" t="s">
        <v>203</v>
      </c>
    </row>
    <row r="16" spans="1:65" ht="18" customHeight="1" thickBot="1">
      <c r="B16" s="414"/>
      <c r="C16" s="415"/>
      <c r="D16" s="415"/>
      <c r="E16" s="415"/>
      <c r="F16" s="415"/>
      <c r="G16" s="415"/>
      <c r="H16" s="415"/>
      <c r="I16" s="451"/>
      <c r="J16" s="414"/>
      <c r="K16" s="415"/>
      <c r="L16" s="415"/>
      <c r="M16" s="415"/>
      <c r="N16" s="416"/>
      <c r="O16" s="194"/>
      <c r="P16" s="384" t="s">
        <v>0</v>
      </c>
      <c r="Q16" s="52"/>
      <c r="R16" s="16" t="s">
        <v>1</v>
      </c>
      <c r="S16" s="193"/>
      <c r="T16" s="557" t="s">
        <v>20</v>
      </c>
      <c r="U16" s="557"/>
      <c r="V16" s="422"/>
      <c r="W16" s="423"/>
      <c r="X16" s="423"/>
      <c r="Y16" s="44"/>
      <c r="Z16" s="45"/>
      <c r="AA16" s="46"/>
      <c r="AB16" s="46"/>
      <c r="AC16" s="44" t="s">
        <v>8</v>
      </c>
      <c r="AD16" s="45"/>
      <c r="AE16" s="46"/>
      <c r="AF16" s="46"/>
      <c r="AG16" s="47" t="s">
        <v>8</v>
      </c>
      <c r="AH16" s="409">
        <f>IF(V16="賃金で算定",V17+Z17-AD17,0)</f>
        <v>0</v>
      </c>
      <c r="AI16" s="410"/>
      <c r="AJ16" s="410"/>
      <c r="AK16" s="411"/>
      <c r="AL16" s="68"/>
      <c r="AM16" s="69"/>
      <c r="AN16" s="412"/>
      <c r="AO16" s="413"/>
      <c r="AP16" s="413"/>
      <c r="AQ16" s="413"/>
      <c r="AR16" s="413"/>
      <c r="AS16" s="47" t="s">
        <v>8</v>
      </c>
      <c r="AV16" s="55" t="str">
        <f>IF(OR(O16="",Q16=""),"", IF(O16&lt;20,DATE(O16+118,Q16,IF(S16="",1,S16)),DATE(O16+88,Q16,IF(S16="",1,S16))))</f>
        <v/>
      </c>
      <c r="AW16" s="57" t="str">
        <f>IF(AV16&lt;=設定シート!C$15,"昔",IF(AV16&lt;=設定シート!E$15,"上",IF(AV16&lt;=設定シート!G$15,"中","下")))</f>
        <v>下</v>
      </c>
      <c r="AX16" s="282">
        <f>IF(AV16&lt;=設定シート!$E$36,5,IF(AV16&lt;=設定シート!$I$36,7,IF(AV16&lt;=設定シート!$M$36,9,11)))</f>
        <v>11</v>
      </c>
      <c r="AY16" s="351"/>
      <c r="AZ16" s="349"/>
      <c r="BA16" s="353">
        <f>AN16</f>
        <v>0</v>
      </c>
      <c r="BB16" s="349"/>
      <c r="BC16" s="349"/>
      <c r="BD16" s="313">
        <v>1</v>
      </c>
      <c r="BE16" s="314">
        <v>1</v>
      </c>
      <c r="BF16" s="305">
        <v>1</v>
      </c>
      <c r="BG16" s="306">
        <v>16</v>
      </c>
      <c r="BH16" s="306">
        <v>24</v>
      </c>
      <c r="BI16" s="307" t="str">
        <f ca="1">IF(COUNTA(INDIRECT(ADDRESS(BG16,2)):INDIRECT(ADDRESS(BH16,2)))&gt;0,COUNTA(INDIRECT(ADDRESS(BG16,2)):INDIRECT(ADDRESS(BH16,2))),"")</f>
        <v/>
      </c>
      <c r="BJ16" s="308">
        <f ca="1">IF(ISERROR(LOOKUP(1,0/BI16:BI45,BF16:BF45)),LOOKUP(1,0/BF16:BF45,BF16:BF45),LOOKUP(1,0/BI16:BI45,BF16:BF45))</f>
        <v>30</v>
      </c>
    </row>
    <row r="17" spans="2:65" ht="18" customHeight="1">
      <c r="B17" s="417"/>
      <c r="C17" s="418"/>
      <c r="D17" s="418"/>
      <c r="E17" s="418"/>
      <c r="F17" s="418"/>
      <c r="G17" s="418"/>
      <c r="H17" s="418"/>
      <c r="I17" s="452"/>
      <c r="J17" s="417"/>
      <c r="K17" s="418"/>
      <c r="L17" s="418"/>
      <c r="M17" s="418"/>
      <c r="N17" s="419"/>
      <c r="O17" s="390"/>
      <c r="P17" s="6" t="s">
        <v>0</v>
      </c>
      <c r="Q17" s="53"/>
      <c r="R17" s="6" t="s">
        <v>1</v>
      </c>
      <c r="S17" s="196"/>
      <c r="T17" s="617" t="s">
        <v>21</v>
      </c>
      <c r="U17" s="617"/>
      <c r="V17" s="453"/>
      <c r="W17" s="454"/>
      <c r="X17" s="454"/>
      <c r="Y17" s="454"/>
      <c r="Z17" s="453"/>
      <c r="AA17" s="454"/>
      <c r="AB17" s="454"/>
      <c r="AC17" s="454"/>
      <c r="AD17" s="453"/>
      <c r="AE17" s="454"/>
      <c r="AF17" s="454"/>
      <c r="AG17" s="546"/>
      <c r="AH17" s="402">
        <f>IF(V16="賃金で算定",0,V17+Z17-AD17)</f>
        <v>0</v>
      </c>
      <c r="AI17" s="402"/>
      <c r="AJ17" s="402"/>
      <c r="AK17" s="403"/>
      <c r="AL17" s="407">
        <f>IF(V16="賃金で算定","賃金で算定",IF(OR(V17=0,$F$26="",AV16=""),0,IF(AW16="昔",VLOOKUP($F$26,労務比率,AX16,FALSE),IF(AW16="上",VLOOKUP($F$26,労務比率,AX16,FALSE),IF(AW16="中",VLOOKUP($F$26,労務比率,AX16,FALSE),VLOOKUP($F$26,労務比率,AX16,FALSE))))))</f>
        <v>0</v>
      </c>
      <c r="AM17" s="408"/>
      <c r="AN17" s="404">
        <f>IF(V16="賃金で算定",0,INT(AH17*AL17/100))</f>
        <v>0</v>
      </c>
      <c r="AO17" s="405"/>
      <c r="AP17" s="405"/>
      <c r="AQ17" s="405"/>
      <c r="AR17" s="405"/>
      <c r="AS17" s="39"/>
      <c r="AV17" s="55"/>
      <c r="AW17" s="57"/>
      <c r="AX17" s="282"/>
      <c r="AY17" s="352">
        <f>AH17</f>
        <v>0</v>
      </c>
      <c r="AZ17" s="350">
        <f>IF(AV16&lt;=設定シート!C$85,AH17,IF(AND(AV16&gt;=設定シート!E$85,AV16&lt;=設定シート!G$85),AH17*105/108,AH17))</f>
        <v>0</v>
      </c>
      <c r="BA17" s="347"/>
      <c r="BB17" s="350">
        <f>IF($AL17="賃金で算定",0,INT(AY17*$AL17/100))</f>
        <v>0</v>
      </c>
      <c r="BC17" s="350">
        <f>IF(AY17=AZ17,BB17,AZ17*$AL17/100)</f>
        <v>0</v>
      </c>
      <c r="BD17" s="313">
        <v>2</v>
      </c>
      <c r="BE17" s="314">
        <v>2</v>
      </c>
      <c r="BF17" s="305">
        <v>2</v>
      </c>
      <c r="BG17" s="306">
        <v>60</v>
      </c>
      <c r="BH17" s="306">
        <f>BG16+BG17</f>
        <v>76</v>
      </c>
      <c r="BI17" s="309" t="str">
        <f ca="1">IF(COUNTA(INDIRECT(ADDRESS(BG17,2)):INDIRECT(ADDRESS(BH17,2)))&gt;0,COUNTA(INDIRECT(ADDRESS(BG17,2)):INDIRECT(ADDRESS(BH17,2))),"")</f>
        <v/>
      </c>
      <c r="BJ17" s="192"/>
      <c r="BL17" s="234">
        <f>IF(AY17=AZ17,0,1)</f>
        <v>0</v>
      </c>
      <c r="BM17" s="234" t="str">
        <f>IF(BL17=1,AL17,"")</f>
        <v/>
      </c>
    </row>
    <row r="18" spans="2:65" ht="18" customHeight="1" thickBot="1">
      <c r="B18" s="414"/>
      <c r="C18" s="415"/>
      <c r="D18" s="415"/>
      <c r="E18" s="415"/>
      <c r="F18" s="415"/>
      <c r="G18" s="415"/>
      <c r="H18" s="415"/>
      <c r="I18" s="451"/>
      <c r="J18" s="414"/>
      <c r="K18" s="415"/>
      <c r="L18" s="415"/>
      <c r="M18" s="415"/>
      <c r="N18" s="416"/>
      <c r="O18" s="194"/>
      <c r="P18" s="368" t="s">
        <v>331</v>
      </c>
      <c r="Q18" s="52"/>
      <c r="R18" s="368" t="s">
        <v>46</v>
      </c>
      <c r="S18" s="193"/>
      <c r="T18" s="557" t="s">
        <v>20</v>
      </c>
      <c r="U18" s="558"/>
      <c r="V18" s="422"/>
      <c r="W18" s="423"/>
      <c r="X18" s="423"/>
      <c r="Y18" s="43"/>
      <c r="Z18" s="41"/>
      <c r="AA18" s="42"/>
      <c r="AB18" s="42"/>
      <c r="AC18" s="43"/>
      <c r="AD18" s="41"/>
      <c r="AE18" s="42"/>
      <c r="AF18" s="42"/>
      <c r="AG18" s="48"/>
      <c r="AH18" s="409">
        <f>IF(V18="賃金で算定",V19+Z19-AD19,0)</f>
        <v>0</v>
      </c>
      <c r="AI18" s="410"/>
      <c r="AJ18" s="410"/>
      <c r="AK18" s="411"/>
      <c r="AL18" s="68"/>
      <c r="AM18" s="69"/>
      <c r="AN18" s="412"/>
      <c r="AO18" s="413"/>
      <c r="AP18" s="413"/>
      <c r="AQ18" s="413"/>
      <c r="AR18" s="413"/>
      <c r="AS18" s="40"/>
      <c r="AV18" s="55" t="str">
        <f>IF(OR(O18="",Q18=""),"", IF(O18&lt;20,DATE(O18+118,Q18,IF(S18="",1,S18)),DATE(O18+88,Q18,IF(S18="",1,S18))))</f>
        <v/>
      </c>
      <c r="AW18" s="57" t="str">
        <f>IF(AV18&lt;=設定シート!C$15,"昔",IF(AV18&lt;=設定シート!E$15,"上",IF(AV18&lt;=設定シート!G$15,"中","下")))</f>
        <v>下</v>
      </c>
      <c r="AX18" s="282">
        <f>IF(AV18&lt;=設定シート!$E$36,5,IF(AV18&lt;=設定シート!$I$36,7,IF(AV18&lt;=設定シート!$M$36,9,11)))</f>
        <v>11</v>
      </c>
      <c r="AY18" s="351"/>
      <c r="AZ18" s="349"/>
      <c r="BA18" s="353">
        <f t="shared" ref="BA18" si="0">AN18</f>
        <v>0</v>
      </c>
      <c r="BB18" s="349"/>
      <c r="BC18" s="349"/>
      <c r="BD18" s="315">
        <v>3</v>
      </c>
      <c r="BE18" s="314">
        <v>3</v>
      </c>
      <c r="BF18" s="305">
        <v>3</v>
      </c>
      <c r="BG18" s="306">
        <f t="shared" ref="BG18:BH33" si="1">BG17+$BJ$14</f>
        <v>101</v>
      </c>
      <c r="BH18" s="306">
        <f t="shared" si="1"/>
        <v>117</v>
      </c>
      <c r="BI18" s="309" t="str">
        <f ca="1">IF(COUNTA(INDIRECT(ADDRESS(BG18,2)):INDIRECT(ADDRESS(BH18,2)))&gt;0,COUNTA(INDIRECT(ADDRESS(BG18,2)):INDIRECT(ADDRESS(BH18,2))),"")</f>
        <v/>
      </c>
      <c r="BJ18" s="192"/>
      <c r="BL18" s="234"/>
      <c r="BM18" s="234"/>
    </row>
    <row r="19" spans="2:65" ht="18" customHeight="1">
      <c r="B19" s="417"/>
      <c r="C19" s="418"/>
      <c r="D19" s="418"/>
      <c r="E19" s="418"/>
      <c r="F19" s="418"/>
      <c r="G19" s="418"/>
      <c r="H19" s="418"/>
      <c r="I19" s="452"/>
      <c r="J19" s="417"/>
      <c r="K19" s="418"/>
      <c r="L19" s="418"/>
      <c r="M19" s="418"/>
      <c r="N19" s="419"/>
      <c r="O19" s="195"/>
      <c r="P19" s="367" t="s">
        <v>45</v>
      </c>
      <c r="Q19" s="53"/>
      <c r="R19" s="367" t="s">
        <v>46</v>
      </c>
      <c r="S19" s="196"/>
      <c r="T19" s="559" t="s">
        <v>21</v>
      </c>
      <c r="U19" s="560"/>
      <c r="V19" s="426"/>
      <c r="W19" s="427"/>
      <c r="X19" s="427"/>
      <c r="Y19" s="428"/>
      <c r="Z19" s="453"/>
      <c r="AA19" s="454"/>
      <c r="AB19" s="454"/>
      <c r="AC19" s="454"/>
      <c r="AD19" s="453"/>
      <c r="AE19" s="454"/>
      <c r="AF19" s="454"/>
      <c r="AG19" s="546"/>
      <c r="AH19" s="402">
        <f>IF(V18="賃金で算定",0,V19+Z19-AD19)</f>
        <v>0</v>
      </c>
      <c r="AI19" s="402"/>
      <c r="AJ19" s="402"/>
      <c r="AK19" s="403"/>
      <c r="AL19" s="407">
        <f>IF(V18="賃金で算定","賃金で算定",IF(OR(V19=0,$F$26="",AV18=""),0,IF(AW18="昔",VLOOKUP($F$26,労務比率,AX18,FALSE),IF(AW18="上",VLOOKUP($F$26,労務比率,AX18,FALSE),IF(AW18="中",VLOOKUP($F$26,労務比率,AX18,FALSE),VLOOKUP($F$26,労務比率,AX18,FALSE))))))</f>
        <v>0</v>
      </c>
      <c r="AM19" s="408"/>
      <c r="AN19" s="404">
        <f>IF(V18="賃金で算定",0,INT(AH19*AL19/100))</f>
        <v>0</v>
      </c>
      <c r="AO19" s="405"/>
      <c r="AP19" s="405"/>
      <c r="AQ19" s="405"/>
      <c r="AR19" s="405"/>
      <c r="AS19" s="39"/>
      <c r="AV19" s="55"/>
      <c r="AW19" s="57"/>
      <c r="AX19" s="282"/>
      <c r="AY19" s="352">
        <f>AH19</f>
        <v>0</v>
      </c>
      <c r="AZ19" s="350">
        <f>IF(AV18&lt;=設定シート!C$85,AH19,IF(AND(AV18&gt;=設定シート!E$85,AV18&lt;=設定シート!G$85),AH19*105/108,AH19))</f>
        <v>0</v>
      </c>
      <c r="BA19" s="347"/>
      <c r="BB19" s="350">
        <f t="shared" ref="BB19" si="2">IF($AL19="賃金で算定",0,INT(AY19*$AL19/100))</f>
        <v>0</v>
      </c>
      <c r="BC19" s="350">
        <f>IF(AY19=AZ19,BB19,AZ19*$AL19/100)</f>
        <v>0</v>
      </c>
      <c r="BE19" s="232">
        <v>4</v>
      </c>
      <c r="BF19" s="305">
        <v>4</v>
      </c>
      <c r="BG19" s="306">
        <f t="shared" si="1"/>
        <v>142</v>
      </c>
      <c r="BH19" s="306">
        <f t="shared" si="1"/>
        <v>158</v>
      </c>
      <c r="BI19" s="309" t="str">
        <f ca="1">IF(COUNTA(INDIRECT(ADDRESS(BG19,2)):INDIRECT(ADDRESS(BH19,2)))&gt;0,COUNTA(INDIRECT(ADDRESS(BG19,2)):INDIRECT(ADDRESS(BH19,2))),"")</f>
        <v/>
      </c>
      <c r="BJ19" s="192"/>
      <c r="BL19" s="234">
        <f>IF(AY19=AZ19,0,1)</f>
        <v>0</v>
      </c>
      <c r="BM19" s="234" t="str">
        <f>IF(BL19=1,AL19,"")</f>
        <v/>
      </c>
    </row>
    <row r="20" spans="2:65" ht="18" customHeight="1">
      <c r="B20" s="414"/>
      <c r="C20" s="415"/>
      <c r="D20" s="415"/>
      <c r="E20" s="415"/>
      <c r="F20" s="415"/>
      <c r="G20" s="415"/>
      <c r="H20" s="415"/>
      <c r="I20" s="451"/>
      <c r="J20" s="414"/>
      <c r="K20" s="415"/>
      <c r="L20" s="415"/>
      <c r="M20" s="415"/>
      <c r="N20" s="416"/>
      <c r="O20" s="389"/>
      <c r="P20" s="368" t="s">
        <v>45</v>
      </c>
      <c r="Q20" s="52"/>
      <c r="R20" s="368" t="s">
        <v>46</v>
      </c>
      <c r="S20" s="193"/>
      <c r="T20" s="557" t="s">
        <v>47</v>
      </c>
      <c r="U20" s="558"/>
      <c r="V20" s="422"/>
      <c r="W20" s="423"/>
      <c r="X20" s="423"/>
      <c r="Y20" s="43"/>
      <c r="Z20" s="41"/>
      <c r="AA20" s="42"/>
      <c r="AB20" s="42"/>
      <c r="AC20" s="43"/>
      <c r="AD20" s="41"/>
      <c r="AE20" s="42"/>
      <c r="AF20" s="42"/>
      <c r="AG20" s="48"/>
      <c r="AH20" s="409">
        <f>IF(V20="賃金で算定",V21+Z21-AD21,0)</f>
        <v>0</v>
      </c>
      <c r="AI20" s="410"/>
      <c r="AJ20" s="410"/>
      <c r="AK20" s="411"/>
      <c r="AL20" s="68"/>
      <c r="AM20" s="69"/>
      <c r="AN20" s="412"/>
      <c r="AO20" s="413"/>
      <c r="AP20" s="413"/>
      <c r="AQ20" s="413"/>
      <c r="AR20" s="413"/>
      <c r="AS20" s="40"/>
      <c r="AV20" s="55" t="str">
        <f>IF(OR(O20="",Q20=""),"", IF(O20&lt;20,DATE(O20+118,Q20,IF(S20="",1,S20)),DATE(O20+88,Q20,IF(S20="",1,S20))))</f>
        <v/>
      </c>
      <c r="AW20" s="57" t="str">
        <f>IF(AV20&lt;=設定シート!C$15,"昔",IF(AV20&lt;=設定シート!E$15,"上",IF(AV20&lt;=設定シート!G$15,"中","下")))</f>
        <v>下</v>
      </c>
      <c r="AX20" s="282">
        <f>IF(AV20&lt;=設定シート!$E$36,5,IF(AV20&lt;=設定シート!$I$36,7,IF(AV20&lt;=設定シート!$M$36,9,11)))</f>
        <v>11</v>
      </c>
      <c r="AY20" s="351"/>
      <c r="AZ20" s="349"/>
      <c r="BA20" s="353">
        <f t="shared" ref="BA20" si="3">AN20</f>
        <v>0</v>
      </c>
      <c r="BB20" s="349"/>
      <c r="BC20" s="349"/>
      <c r="BE20" s="232">
        <v>5</v>
      </c>
      <c r="BF20" s="305">
        <v>5</v>
      </c>
      <c r="BG20" s="306">
        <f t="shared" si="1"/>
        <v>183</v>
      </c>
      <c r="BH20" s="306">
        <f t="shared" si="1"/>
        <v>199</v>
      </c>
      <c r="BI20" s="309" t="str">
        <f ca="1">IF(COUNTA(INDIRECT(ADDRESS(BG20,2)):INDIRECT(ADDRESS(BH20,2)))&gt;0,COUNTA(INDIRECT(ADDRESS(BG20,2)):INDIRECT(ADDRESS(BH20,2))),"")</f>
        <v/>
      </c>
      <c r="BJ20" s="192"/>
    </row>
    <row r="21" spans="2:65" ht="18" customHeight="1">
      <c r="B21" s="417"/>
      <c r="C21" s="418"/>
      <c r="D21" s="418"/>
      <c r="E21" s="418"/>
      <c r="F21" s="418"/>
      <c r="G21" s="418"/>
      <c r="H21" s="418"/>
      <c r="I21" s="452"/>
      <c r="J21" s="417"/>
      <c r="K21" s="418"/>
      <c r="L21" s="418"/>
      <c r="M21" s="418"/>
      <c r="N21" s="419"/>
      <c r="O21" s="195"/>
      <c r="P21" s="366" t="s">
        <v>45</v>
      </c>
      <c r="Q21" s="53"/>
      <c r="R21" s="366" t="s">
        <v>46</v>
      </c>
      <c r="S21" s="196"/>
      <c r="T21" s="559" t="s">
        <v>48</v>
      </c>
      <c r="U21" s="560"/>
      <c r="V21" s="426"/>
      <c r="W21" s="427"/>
      <c r="X21" s="427"/>
      <c r="Y21" s="428"/>
      <c r="Z21" s="426"/>
      <c r="AA21" s="427"/>
      <c r="AB21" s="427"/>
      <c r="AC21" s="427"/>
      <c r="AD21" s="426"/>
      <c r="AE21" s="427"/>
      <c r="AF21" s="427"/>
      <c r="AG21" s="428"/>
      <c r="AH21" s="402">
        <f>IF(V20="賃金で算定",0,V21+Z21-AD21)</f>
        <v>0</v>
      </c>
      <c r="AI21" s="402"/>
      <c r="AJ21" s="402"/>
      <c r="AK21" s="403"/>
      <c r="AL21" s="407">
        <f>IF(V20="賃金で算定","賃金で算定",IF(OR(V21=0,$F$26="",AV20=""),0,IF(AW20="昔",VLOOKUP($F$26,労務比率,AX20,FALSE),IF(AW20="上",VLOOKUP($F$26,労務比率,AX20,FALSE),IF(AW20="中",VLOOKUP($F$26,労務比率,AX20,FALSE),VLOOKUP($F$26,労務比率,AX20,FALSE))))))</f>
        <v>0</v>
      </c>
      <c r="AM21" s="408"/>
      <c r="AN21" s="404">
        <f>IF(V20="賃金で算定",0,INT(AH21*AL21/100))</f>
        <v>0</v>
      </c>
      <c r="AO21" s="405"/>
      <c r="AP21" s="405"/>
      <c r="AQ21" s="405"/>
      <c r="AR21" s="405"/>
      <c r="AS21" s="39"/>
      <c r="AV21" s="55"/>
      <c r="AW21" s="57"/>
      <c r="AX21" s="282"/>
      <c r="AY21" s="352">
        <f>AH21</f>
        <v>0</v>
      </c>
      <c r="AZ21" s="350">
        <f>IF(AV20&lt;=設定シート!C$85,AH21,IF(AND(AV20&gt;=設定シート!E$85,AV20&lt;=設定シート!G$85),AH21*105/108,AH21))</f>
        <v>0</v>
      </c>
      <c r="BA21" s="347"/>
      <c r="BB21" s="350">
        <f t="shared" ref="BB21" si="4">IF($AL21="賃金で算定",0,INT(AY21*$AL21/100))</f>
        <v>0</v>
      </c>
      <c r="BC21" s="350">
        <f>IF(AY21=AZ21,BB21,AZ21*$AL21/100)</f>
        <v>0</v>
      </c>
      <c r="BE21" s="232">
        <v>6</v>
      </c>
      <c r="BF21" s="305">
        <v>6</v>
      </c>
      <c r="BG21" s="306">
        <f t="shared" si="1"/>
        <v>224</v>
      </c>
      <c r="BH21" s="306">
        <f t="shared" si="1"/>
        <v>240</v>
      </c>
      <c r="BI21" s="309" t="str">
        <f ca="1">IF(COUNTA(INDIRECT(ADDRESS(BG21,2)):INDIRECT(ADDRESS(BH21,2)))&gt;0,COUNTA(INDIRECT(ADDRESS(BG21,2)):INDIRECT(ADDRESS(BH21,2))),"")</f>
        <v/>
      </c>
      <c r="BJ21" s="192"/>
      <c r="BL21" s="234">
        <f>IF(AY21=AZ21,0,1)</f>
        <v>0</v>
      </c>
      <c r="BM21" s="234" t="str">
        <f>IF(BL21=1,AL21,"")</f>
        <v/>
      </c>
    </row>
    <row r="22" spans="2:65" ht="18" customHeight="1">
      <c r="B22" s="414"/>
      <c r="C22" s="415"/>
      <c r="D22" s="415"/>
      <c r="E22" s="415"/>
      <c r="F22" s="415"/>
      <c r="G22" s="415"/>
      <c r="H22" s="415"/>
      <c r="I22" s="451"/>
      <c r="J22" s="414"/>
      <c r="K22" s="415"/>
      <c r="L22" s="415"/>
      <c r="M22" s="415"/>
      <c r="N22" s="416"/>
      <c r="O22" s="389"/>
      <c r="P22" s="367" t="s">
        <v>45</v>
      </c>
      <c r="Q22" s="52"/>
      <c r="R22" s="367" t="s">
        <v>46</v>
      </c>
      <c r="S22" s="193"/>
      <c r="T22" s="557" t="s">
        <v>47</v>
      </c>
      <c r="U22" s="558"/>
      <c r="V22" s="422"/>
      <c r="W22" s="423"/>
      <c r="X22" s="423"/>
      <c r="Y22" s="49"/>
      <c r="Z22" s="37"/>
      <c r="AA22" s="38"/>
      <c r="AB22" s="38"/>
      <c r="AC22" s="49"/>
      <c r="AD22" s="37"/>
      <c r="AE22" s="38"/>
      <c r="AF22" s="38"/>
      <c r="AG22" s="50"/>
      <c r="AH22" s="409">
        <f>IF(V22="賃金で算定",V23+Z23-AD23,0)</f>
        <v>0</v>
      </c>
      <c r="AI22" s="410"/>
      <c r="AJ22" s="410"/>
      <c r="AK22" s="411"/>
      <c r="AL22" s="68"/>
      <c r="AM22" s="69"/>
      <c r="AN22" s="412"/>
      <c r="AO22" s="413"/>
      <c r="AP22" s="413"/>
      <c r="AQ22" s="413"/>
      <c r="AR22" s="413"/>
      <c r="AS22" s="40"/>
      <c r="AV22" s="55" t="str">
        <f>IF(OR(O22="",Q22=""),"", IF(O22&lt;20,DATE(O22+118,Q22,IF(S22="",1,S22)),DATE(O22+88,Q22,IF(S22="",1,S22))))</f>
        <v/>
      </c>
      <c r="AW22" s="57" t="str">
        <f>IF(AV22&lt;=設定シート!C$15,"昔",IF(AV22&lt;=設定シート!E$15,"上",IF(AV22&lt;=設定シート!G$15,"中","下")))</f>
        <v>下</v>
      </c>
      <c r="AX22" s="282">
        <f>IF(AV22&lt;=設定シート!$E$36,5,IF(AV22&lt;=設定シート!$I$36,7,IF(AV22&lt;=設定シート!$M$36,9,11)))</f>
        <v>11</v>
      </c>
      <c r="AY22" s="351"/>
      <c r="AZ22" s="349"/>
      <c r="BA22" s="353">
        <f t="shared" ref="BA22" si="5">AN22</f>
        <v>0</v>
      </c>
      <c r="BB22" s="349"/>
      <c r="BC22" s="349"/>
      <c r="BE22" s="232">
        <v>7</v>
      </c>
      <c r="BF22" s="305">
        <v>7</v>
      </c>
      <c r="BG22" s="306">
        <f t="shared" si="1"/>
        <v>265</v>
      </c>
      <c r="BH22" s="306">
        <f t="shared" si="1"/>
        <v>281</v>
      </c>
      <c r="BI22" s="309" t="str">
        <f ca="1">IF(COUNTA(INDIRECT(ADDRESS(BG22,2)):INDIRECT(ADDRESS(BH22,2)))&gt;0,COUNTA(INDIRECT(ADDRESS(BG22,2)):INDIRECT(ADDRESS(BH22,2))),"")</f>
        <v/>
      </c>
      <c r="BJ22" s="192"/>
    </row>
    <row r="23" spans="2:65" ht="18" customHeight="1">
      <c r="B23" s="417"/>
      <c r="C23" s="418"/>
      <c r="D23" s="418"/>
      <c r="E23" s="418"/>
      <c r="F23" s="418"/>
      <c r="G23" s="418"/>
      <c r="H23" s="418"/>
      <c r="I23" s="452"/>
      <c r="J23" s="417"/>
      <c r="K23" s="418"/>
      <c r="L23" s="418"/>
      <c r="M23" s="418"/>
      <c r="N23" s="419"/>
      <c r="O23" s="195"/>
      <c r="P23" s="366" t="s">
        <v>45</v>
      </c>
      <c r="Q23" s="53"/>
      <c r="R23" s="366" t="s">
        <v>46</v>
      </c>
      <c r="S23" s="196"/>
      <c r="T23" s="559" t="s">
        <v>48</v>
      </c>
      <c r="U23" s="560"/>
      <c r="V23" s="426"/>
      <c r="W23" s="427"/>
      <c r="X23" s="427"/>
      <c r="Y23" s="428"/>
      <c r="Z23" s="453"/>
      <c r="AA23" s="454"/>
      <c r="AB23" s="454"/>
      <c r="AC23" s="454"/>
      <c r="AD23" s="453"/>
      <c r="AE23" s="454"/>
      <c r="AF23" s="454"/>
      <c r="AG23" s="546"/>
      <c r="AH23" s="402">
        <f>IF(V22="賃金で算定",0,V23+Z23-AD23)</f>
        <v>0</v>
      </c>
      <c r="AI23" s="402"/>
      <c r="AJ23" s="402"/>
      <c r="AK23" s="403"/>
      <c r="AL23" s="407">
        <f>IF(V22="賃金で算定","賃金で算定",IF(OR(V23=0,$F$26="",AV22=""),0,IF(AW22="昔",VLOOKUP($F$26,労務比率,AX22,FALSE),IF(AW22="上",VLOOKUP($F$26,労務比率,AX22,FALSE),IF(AW22="中",VLOOKUP($F$26,労務比率,AX22,FALSE),VLOOKUP($F$26,労務比率,AX22,FALSE))))))</f>
        <v>0</v>
      </c>
      <c r="AM23" s="408"/>
      <c r="AN23" s="404">
        <f>IF(V22="賃金で算定",0,INT(AH23*AL23/100))</f>
        <v>0</v>
      </c>
      <c r="AO23" s="405"/>
      <c r="AP23" s="405"/>
      <c r="AQ23" s="405"/>
      <c r="AR23" s="405"/>
      <c r="AS23" s="39"/>
      <c r="AV23" s="55"/>
      <c r="AW23" s="57"/>
      <c r="AX23" s="282"/>
      <c r="AY23" s="352">
        <f>AH23</f>
        <v>0</v>
      </c>
      <c r="AZ23" s="350">
        <f>IF(AV22&lt;=設定シート!C$85,AH23,IF(AND(AV22&gt;=設定シート!E$85,AV22&lt;=設定シート!G$85),AH23*105/108,AH23))</f>
        <v>0</v>
      </c>
      <c r="BA23" s="347"/>
      <c r="BB23" s="350">
        <f t="shared" ref="BB23" si="6">IF($AL23="賃金で算定",0,INT(AY23*$AL23/100))</f>
        <v>0</v>
      </c>
      <c r="BC23" s="350">
        <f>IF(AY23=AZ23,BB23,AZ23*$AL23/100)</f>
        <v>0</v>
      </c>
      <c r="BE23" s="232">
        <v>8</v>
      </c>
      <c r="BF23" s="305">
        <v>8</v>
      </c>
      <c r="BG23" s="306">
        <f t="shared" si="1"/>
        <v>306</v>
      </c>
      <c r="BH23" s="306">
        <f t="shared" si="1"/>
        <v>322</v>
      </c>
      <c r="BI23" s="309" t="str">
        <f ca="1">IF(COUNTA(INDIRECT(ADDRESS(BG23,2)):INDIRECT(ADDRESS(BH23,2)))&gt;0,COUNTA(INDIRECT(ADDRESS(BG23,2)):INDIRECT(ADDRESS(BH23,2))),"")</f>
        <v/>
      </c>
      <c r="BJ23" s="192"/>
      <c r="BL23" s="234">
        <f>IF(AY23=AZ23,0,1)</f>
        <v>0</v>
      </c>
      <c r="BM23" s="234" t="str">
        <f>IF(BL23=1,AL23,"")</f>
        <v/>
      </c>
    </row>
    <row r="24" spans="2:65" ht="18" customHeight="1">
      <c r="B24" s="414"/>
      <c r="C24" s="415"/>
      <c r="D24" s="415"/>
      <c r="E24" s="415"/>
      <c r="F24" s="415"/>
      <c r="G24" s="415"/>
      <c r="H24" s="415"/>
      <c r="I24" s="451"/>
      <c r="J24" s="414"/>
      <c r="K24" s="415"/>
      <c r="L24" s="415"/>
      <c r="M24" s="415"/>
      <c r="N24" s="416"/>
      <c r="O24" s="389"/>
      <c r="P24" s="367" t="s">
        <v>45</v>
      </c>
      <c r="Q24" s="52"/>
      <c r="R24" s="367" t="s">
        <v>46</v>
      </c>
      <c r="S24" s="193"/>
      <c r="T24" s="557" t="s">
        <v>47</v>
      </c>
      <c r="U24" s="558"/>
      <c r="V24" s="422"/>
      <c r="W24" s="423"/>
      <c r="X24" s="423"/>
      <c r="Y24" s="43"/>
      <c r="Z24" s="41"/>
      <c r="AA24" s="42"/>
      <c r="AB24" s="42"/>
      <c r="AC24" s="43"/>
      <c r="AD24" s="41"/>
      <c r="AE24" s="42"/>
      <c r="AF24" s="42"/>
      <c r="AG24" s="48"/>
      <c r="AH24" s="409">
        <f>IF(V24="賃金で算定",V25+Z25-AD25,0)</f>
        <v>0</v>
      </c>
      <c r="AI24" s="410"/>
      <c r="AJ24" s="410"/>
      <c r="AK24" s="411"/>
      <c r="AL24" s="68"/>
      <c r="AM24" s="69"/>
      <c r="AN24" s="412"/>
      <c r="AO24" s="413"/>
      <c r="AP24" s="413"/>
      <c r="AQ24" s="413"/>
      <c r="AR24" s="413"/>
      <c r="AS24" s="40"/>
      <c r="AV24" s="55" t="str">
        <f>IF(OR(O24="",Q24=""),"", IF(O24&lt;20,DATE(O24+118,Q24,IF(S24="",1,S24)),DATE(O24+88,Q24,IF(S24="",1,S24))))</f>
        <v/>
      </c>
      <c r="AW24" s="57" t="str">
        <f>IF(AV24&lt;=設定シート!C$15,"昔",IF(AV24&lt;=設定シート!E$15,"上",IF(AV24&lt;=設定シート!G$15,"中","下")))</f>
        <v>下</v>
      </c>
      <c r="AX24" s="282">
        <f>IF(AV24&lt;=設定シート!$E$36,5,IF(AV24&lt;=設定シート!$I$36,7,IF(AV24&lt;=設定シート!$M$36,9,11)))</f>
        <v>11</v>
      </c>
      <c r="AY24" s="351"/>
      <c r="AZ24" s="349"/>
      <c r="BA24" s="353">
        <f t="shared" ref="BA24" si="7">AN24</f>
        <v>0</v>
      </c>
      <c r="BB24" s="349"/>
      <c r="BC24" s="349"/>
      <c r="BE24" s="232">
        <v>9</v>
      </c>
      <c r="BF24" s="305">
        <v>9</v>
      </c>
      <c r="BG24" s="306">
        <f t="shared" si="1"/>
        <v>347</v>
      </c>
      <c r="BH24" s="306">
        <f t="shared" si="1"/>
        <v>363</v>
      </c>
      <c r="BI24" s="309" t="str">
        <f ca="1">IF(COUNTA(INDIRECT(ADDRESS(BG24,2)):INDIRECT(ADDRESS(BH24,2)))&gt;0,COUNTA(INDIRECT(ADDRESS(BG24,2)):INDIRECT(ADDRESS(BH24,2))),"")</f>
        <v/>
      </c>
      <c r="BJ24" s="192"/>
    </row>
    <row r="25" spans="2:65" ht="18" customHeight="1">
      <c r="B25" s="417"/>
      <c r="C25" s="418"/>
      <c r="D25" s="418"/>
      <c r="E25" s="418"/>
      <c r="F25" s="418"/>
      <c r="G25" s="418"/>
      <c r="H25" s="418"/>
      <c r="I25" s="452"/>
      <c r="J25" s="417"/>
      <c r="K25" s="418"/>
      <c r="L25" s="418"/>
      <c r="M25" s="418"/>
      <c r="N25" s="419"/>
      <c r="O25" s="54"/>
      <c r="P25" s="18" t="s">
        <v>45</v>
      </c>
      <c r="Q25" s="53"/>
      <c r="R25" s="18" t="s">
        <v>46</v>
      </c>
      <c r="S25" s="54"/>
      <c r="T25" s="559" t="s">
        <v>48</v>
      </c>
      <c r="U25" s="559"/>
      <c r="V25" s="426"/>
      <c r="W25" s="427"/>
      <c r="X25" s="427"/>
      <c r="Y25" s="428"/>
      <c r="Z25" s="426"/>
      <c r="AA25" s="427"/>
      <c r="AB25" s="427"/>
      <c r="AC25" s="427"/>
      <c r="AD25" s="453"/>
      <c r="AE25" s="454"/>
      <c r="AF25" s="454"/>
      <c r="AG25" s="546"/>
      <c r="AH25" s="402">
        <f>IF(V24="賃金で算定",0,V25+Z25-AD25)</f>
        <v>0</v>
      </c>
      <c r="AI25" s="402"/>
      <c r="AJ25" s="402"/>
      <c r="AK25" s="403"/>
      <c r="AL25" s="407">
        <f>IF(V24="賃金で算定","賃金で算定",IF(OR(V25=0,$F$26="",AV24=""),0,IF(AW24="昔",VLOOKUP($F$26,労務比率,AX24,FALSE),IF(AW24="上",VLOOKUP($F$26,労務比率,AX24,FALSE),IF(AW24="中",VLOOKUP($F$26,労務比率,AX24,FALSE),VLOOKUP($F$26,労務比率,AX24,FALSE))))))</f>
        <v>0</v>
      </c>
      <c r="AM25" s="408"/>
      <c r="AN25" s="404">
        <f>IF(V24="賃金で算定",0,INT(AH25*AL25/100))</f>
        <v>0</v>
      </c>
      <c r="AO25" s="405"/>
      <c r="AP25" s="405"/>
      <c r="AQ25" s="405"/>
      <c r="AR25" s="405"/>
      <c r="AS25" s="39"/>
      <c r="AV25" s="56"/>
      <c r="AW25" s="57"/>
      <c r="AX25" s="282"/>
      <c r="AY25" s="352">
        <f>AH25</f>
        <v>0</v>
      </c>
      <c r="AZ25" s="350">
        <f>IF(AV24&lt;=設定シート!C$85,AH25,IF(AND(AV24&gt;=設定シート!E$85,AV24&lt;=設定シート!G$85),AH25*105/108,AH25))</f>
        <v>0</v>
      </c>
      <c r="BA25" s="347"/>
      <c r="BB25" s="350">
        <f t="shared" ref="BB25" si="8">IF($AL25="賃金で算定",0,INT(AY25*$AL25/100))</f>
        <v>0</v>
      </c>
      <c r="BC25" s="350">
        <f>IF(AY25=AZ25,BB25,AZ25*$AL25/100)</f>
        <v>0</v>
      </c>
      <c r="BE25" s="232">
        <v>10</v>
      </c>
      <c r="BF25" s="305">
        <v>10</v>
      </c>
      <c r="BG25" s="306">
        <f t="shared" si="1"/>
        <v>388</v>
      </c>
      <c r="BH25" s="306">
        <f t="shared" si="1"/>
        <v>404</v>
      </c>
      <c r="BI25" s="309" t="str">
        <f ca="1">IF(COUNTA(INDIRECT(ADDRESS(BG25,2)):INDIRECT(ADDRESS(BH25,2)))&gt;0,COUNTA(INDIRECT(ADDRESS(BG25,2)):INDIRECT(ADDRESS(BH25,2))),"")</f>
        <v/>
      </c>
      <c r="BJ25" s="192"/>
      <c r="BL25" s="234">
        <f>IF(AY25=AZ25,0,1)</f>
        <v>0</v>
      </c>
      <c r="BM25" s="234" t="str">
        <f>IF(BL25=1,AL25,"")</f>
        <v/>
      </c>
    </row>
    <row r="26" spans="2:65" ht="18" customHeight="1">
      <c r="B26" s="430" t="s">
        <v>134</v>
      </c>
      <c r="C26" s="431"/>
      <c r="D26" s="431"/>
      <c r="E26" s="432"/>
      <c r="F26" s="561"/>
      <c r="G26" s="440"/>
      <c r="H26" s="440"/>
      <c r="I26" s="440"/>
      <c r="J26" s="440"/>
      <c r="K26" s="440"/>
      <c r="L26" s="440"/>
      <c r="M26" s="440"/>
      <c r="N26" s="441"/>
      <c r="O26" s="430" t="s">
        <v>49</v>
      </c>
      <c r="P26" s="431"/>
      <c r="Q26" s="431"/>
      <c r="R26" s="431"/>
      <c r="S26" s="431"/>
      <c r="T26" s="431"/>
      <c r="U26" s="432"/>
      <c r="V26" s="409">
        <f>AH26</f>
        <v>0</v>
      </c>
      <c r="W26" s="410"/>
      <c r="X26" s="410"/>
      <c r="Y26" s="411"/>
      <c r="Z26" s="41"/>
      <c r="AA26" s="42"/>
      <c r="AB26" s="42"/>
      <c r="AC26" s="43"/>
      <c r="AD26" s="41"/>
      <c r="AE26" s="42"/>
      <c r="AF26" s="42"/>
      <c r="AG26" s="43"/>
      <c r="AH26" s="409">
        <f>AH16+AH18+AH20+AH22+AH24</f>
        <v>0</v>
      </c>
      <c r="AI26" s="410"/>
      <c r="AJ26" s="410"/>
      <c r="AK26" s="411"/>
      <c r="AL26" s="70"/>
      <c r="AM26" s="71"/>
      <c r="AN26" s="409">
        <f>AN16+AN18+AN20+AN22+AN24</f>
        <v>0</v>
      </c>
      <c r="AO26" s="410"/>
      <c r="AP26" s="410"/>
      <c r="AQ26" s="410"/>
      <c r="AR26" s="410"/>
      <c r="AS26" s="40"/>
      <c r="AV26" s="51"/>
      <c r="AW26" s="51"/>
      <c r="AX26" s="282"/>
      <c r="AY26" s="351"/>
      <c r="AZ26" s="354"/>
      <c r="BA26" s="361">
        <f>BA16+BA18+BA20+BA22+BA24</f>
        <v>0</v>
      </c>
      <c r="BB26" s="362">
        <f>BB17+BB19+BB21+BB23+BB25</f>
        <v>0</v>
      </c>
      <c r="BC26" s="362">
        <f>SUMIF(BL17:BL25,0,BC17:BC25)+ROUNDDOWN(ROUNDDOWN(BL26*105/108,0)*BM26/100,0)</f>
        <v>0</v>
      </c>
      <c r="BE26" s="232">
        <v>11</v>
      </c>
      <c r="BF26" s="305">
        <v>11</v>
      </c>
      <c r="BG26" s="306">
        <f t="shared" si="1"/>
        <v>429</v>
      </c>
      <c r="BH26" s="306">
        <f t="shared" si="1"/>
        <v>445</v>
      </c>
      <c r="BI26" s="309" t="str">
        <f ca="1">IF(COUNTA(INDIRECT(ADDRESS(BG26,2)):INDIRECT(ADDRESS(BH26,2)))&gt;0,COUNTA(INDIRECT(ADDRESS(BG26,2)):INDIRECT(ADDRESS(BH26,2))),"")</f>
        <v/>
      </c>
      <c r="BJ26" s="192"/>
      <c r="BL26" s="234">
        <f>SUMIF(BL17:BL25,1,AH17:AK25)</f>
        <v>0</v>
      </c>
      <c r="BM26" s="234">
        <f>IF(COUNT(BM17:BM25)=0,0,SUM(BM17:BM25)/COUNT(BM17:BM25))</f>
        <v>0</v>
      </c>
    </row>
    <row r="27" spans="2:65" ht="18" customHeight="1" thickBot="1">
      <c r="B27" s="433"/>
      <c r="C27" s="434"/>
      <c r="D27" s="434"/>
      <c r="E27" s="435"/>
      <c r="F27" s="562"/>
      <c r="G27" s="443"/>
      <c r="H27" s="443"/>
      <c r="I27" s="443"/>
      <c r="J27" s="443"/>
      <c r="K27" s="443"/>
      <c r="L27" s="443"/>
      <c r="M27" s="443"/>
      <c r="N27" s="444"/>
      <c r="O27" s="433"/>
      <c r="P27" s="434"/>
      <c r="Q27" s="434"/>
      <c r="R27" s="434"/>
      <c r="S27" s="434"/>
      <c r="T27" s="434"/>
      <c r="U27" s="435"/>
      <c r="V27" s="401">
        <f>V17+V19+V21+V23+V25-V26</f>
        <v>0</v>
      </c>
      <c r="W27" s="640"/>
      <c r="X27" s="640"/>
      <c r="Y27" s="643"/>
      <c r="Z27" s="401">
        <f>Z17+Z19+Z21+Z23+Z25</f>
        <v>0</v>
      </c>
      <c r="AA27" s="641"/>
      <c r="AB27" s="641"/>
      <c r="AC27" s="642"/>
      <c r="AD27" s="401">
        <f>AD17+AD19+AD21+AD23+AD25</f>
        <v>0</v>
      </c>
      <c r="AE27" s="641"/>
      <c r="AF27" s="641"/>
      <c r="AG27" s="642"/>
      <c r="AH27" s="401">
        <f>AY27</f>
        <v>0</v>
      </c>
      <c r="AI27" s="402"/>
      <c r="AJ27" s="402"/>
      <c r="AK27" s="402"/>
      <c r="AL27" s="316"/>
      <c r="AM27" s="317"/>
      <c r="AN27" s="401">
        <f>BB27</f>
        <v>0</v>
      </c>
      <c r="AO27" s="640"/>
      <c r="AP27" s="640"/>
      <c r="AQ27" s="640"/>
      <c r="AR27" s="640"/>
      <c r="AS27" s="327"/>
      <c r="AV27" s="51"/>
      <c r="AW27" s="51"/>
      <c r="AX27" s="282"/>
      <c r="AY27" s="357">
        <f>AY17+AY19+AY21+AY23+AY25</f>
        <v>0</v>
      </c>
      <c r="AZ27" s="359"/>
      <c r="BA27" s="359"/>
      <c r="BB27" s="355">
        <f>BB26</f>
        <v>0</v>
      </c>
      <c r="BC27" s="363"/>
      <c r="BE27" s="233">
        <v>12</v>
      </c>
      <c r="BF27" s="305">
        <v>12</v>
      </c>
      <c r="BG27" s="306">
        <f>BG26+$BJ$14</f>
        <v>470</v>
      </c>
      <c r="BH27" s="306">
        <f>BH26+$BJ$14</f>
        <v>486</v>
      </c>
      <c r="BI27" s="309" t="str">
        <f ca="1">IF(COUNTA(INDIRECT(ADDRESS(BG27,2)):INDIRECT(ADDRESS(BH27,2)))&gt;0,COUNTA(INDIRECT(ADDRESS(BG27,2)):INDIRECT(ADDRESS(BH27,2))),"")</f>
        <v/>
      </c>
      <c r="BJ27" s="192"/>
    </row>
    <row r="28" spans="2:65" ht="18" customHeight="1">
      <c r="B28" s="436"/>
      <c r="C28" s="437"/>
      <c r="D28" s="437"/>
      <c r="E28" s="438"/>
      <c r="F28" s="446"/>
      <c r="G28" s="446"/>
      <c r="H28" s="446"/>
      <c r="I28" s="446"/>
      <c r="J28" s="446"/>
      <c r="K28" s="446"/>
      <c r="L28" s="446"/>
      <c r="M28" s="446"/>
      <c r="N28" s="447"/>
      <c r="O28" s="436"/>
      <c r="P28" s="437"/>
      <c r="Q28" s="437"/>
      <c r="R28" s="437"/>
      <c r="S28" s="437"/>
      <c r="T28" s="437"/>
      <c r="U28" s="438"/>
      <c r="V28" s="404"/>
      <c r="W28" s="405"/>
      <c r="X28" s="405"/>
      <c r="Y28" s="405"/>
      <c r="Z28" s="404"/>
      <c r="AA28" s="405"/>
      <c r="AB28" s="405"/>
      <c r="AC28" s="405"/>
      <c r="AD28" s="404"/>
      <c r="AE28" s="405"/>
      <c r="AF28" s="405"/>
      <c r="AG28" s="405"/>
      <c r="AH28" s="404">
        <f>AZ28</f>
        <v>0</v>
      </c>
      <c r="AI28" s="405"/>
      <c r="AJ28" s="405"/>
      <c r="AK28" s="406"/>
      <c r="AL28" s="74"/>
      <c r="AM28" s="75"/>
      <c r="AN28" s="404">
        <f>BC28</f>
        <v>0</v>
      </c>
      <c r="AO28" s="405"/>
      <c r="AP28" s="405"/>
      <c r="AQ28" s="405"/>
      <c r="AR28" s="405"/>
      <c r="AS28" s="39"/>
      <c r="AU28" s="198"/>
      <c r="AV28" s="51"/>
      <c r="AW28" s="51"/>
      <c r="AX28" s="282"/>
      <c r="AY28" s="358"/>
      <c r="AZ28" s="360">
        <f>IF(AZ17+AZ19+AZ21+AZ23+AZ25=AY27,0,ROUNDDOWN(AZ17+AZ19+AZ21+AZ23+AZ25,0))</f>
        <v>0</v>
      </c>
      <c r="BA28" s="356"/>
      <c r="BB28" s="356"/>
      <c r="BC28" s="360">
        <f>IF(BC26=BB27,0,BC26)</f>
        <v>0</v>
      </c>
      <c r="BF28" s="305">
        <v>13</v>
      </c>
      <c r="BG28" s="306">
        <f t="shared" si="1"/>
        <v>511</v>
      </c>
      <c r="BH28" s="306">
        <f t="shared" si="1"/>
        <v>527</v>
      </c>
      <c r="BI28" s="309" t="str">
        <f ca="1">IF(COUNTA(INDIRECT(ADDRESS(BG28,2)):INDIRECT(ADDRESS(BH28,2)))&gt;0,COUNTA(INDIRECT(ADDRESS(BG28,2)):INDIRECT(ADDRESS(BH28,2))),"")</f>
        <v/>
      </c>
      <c r="BJ28" s="192"/>
    </row>
    <row r="29" spans="2:65" ht="15.75" customHeight="1">
      <c r="D29" s="2" t="s">
        <v>22</v>
      </c>
      <c r="AD29" s="1" t="str">
        <f>IF(AND($F26="",$V26+$V27&gt;0),"事業の種類を選択してください。","")</f>
        <v/>
      </c>
      <c r="AN29" s="429">
        <f>IF(AN26=0,0,AN26+IF(AN28=0,AN27,AN28))</f>
        <v>0</v>
      </c>
      <c r="AO29" s="429"/>
      <c r="AP29" s="429"/>
      <c r="AQ29" s="429"/>
      <c r="AR29" s="429"/>
      <c r="AX29" s="282"/>
      <c r="AY29" s="282"/>
      <c r="AZ29" s="282"/>
      <c r="BA29" s="282"/>
      <c r="BB29" s="282"/>
      <c r="BC29" s="282"/>
      <c r="BE29" s="234"/>
      <c r="BF29" s="305">
        <v>14</v>
      </c>
      <c r="BG29" s="306">
        <f t="shared" si="1"/>
        <v>552</v>
      </c>
      <c r="BH29" s="306">
        <f t="shared" si="1"/>
        <v>568</v>
      </c>
      <c r="BI29" s="309" t="str">
        <f ca="1">IF(COUNTA(INDIRECT(ADDRESS(BG29,2)):INDIRECT(ADDRESS(BH29,2)))&gt;0,COUNTA(INDIRECT(ADDRESS(BG29,2)):INDIRECT(ADDRESS(BH29,2))),"")</f>
        <v/>
      </c>
      <c r="BJ29" s="51"/>
    </row>
    <row r="30" spans="2:65" ht="15" customHeight="1">
      <c r="AG30" s="19"/>
      <c r="AI30" s="20" t="s">
        <v>34</v>
      </c>
      <c r="AJ30" s="644"/>
      <c r="AK30" s="644"/>
      <c r="AL30" s="644"/>
      <c r="AM30" s="645" t="s">
        <v>268</v>
      </c>
      <c r="AN30" s="645"/>
      <c r="AO30" s="564"/>
      <c r="AP30" s="564"/>
      <c r="AQ30" s="564"/>
      <c r="AR30" s="564"/>
      <c r="AS30" s="21" t="s">
        <v>35</v>
      </c>
      <c r="AV30" s="55"/>
      <c r="AX30" s="282"/>
      <c r="AY30" s="282"/>
      <c r="AZ30" s="282"/>
      <c r="BA30" s="282"/>
      <c r="BB30" s="282"/>
      <c r="BC30" s="282"/>
      <c r="BD30" s="234"/>
      <c r="BE30" s="234"/>
      <c r="BF30" s="305">
        <v>15</v>
      </c>
      <c r="BG30" s="306">
        <f t="shared" si="1"/>
        <v>593</v>
      </c>
      <c r="BH30" s="306">
        <f t="shared" si="1"/>
        <v>609</v>
      </c>
      <c r="BI30" s="309" t="str">
        <f ca="1">IF(COUNTA(INDIRECT(ADDRESS(BG30,2)):INDIRECT(ADDRESS(BH30,2)))&gt;0,COUNTA(INDIRECT(ADDRESS(BG30,2)):INDIRECT(ADDRESS(BH30,2))),"")</f>
        <v/>
      </c>
      <c r="BJ30" s="234"/>
    </row>
    <row r="31" spans="2:65" ht="15" customHeight="1">
      <c r="D31" s="550"/>
      <c r="E31" s="550"/>
      <c r="F31" s="22" t="s">
        <v>0</v>
      </c>
      <c r="G31" s="550"/>
      <c r="H31" s="550"/>
      <c r="I31" s="22" t="s">
        <v>1</v>
      </c>
      <c r="J31" s="550"/>
      <c r="K31" s="550"/>
      <c r="L31" s="22" t="s">
        <v>23</v>
      </c>
      <c r="AG31" s="23"/>
      <c r="AI31" s="20" t="s">
        <v>36</v>
      </c>
      <c r="AJ31" s="564"/>
      <c r="AK31" s="564"/>
      <c r="AL31" s="29" t="s">
        <v>268</v>
      </c>
      <c r="AM31" s="564"/>
      <c r="AN31" s="564"/>
      <c r="AO31" s="29" t="s">
        <v>37</v>
      </c>
      <c r="AP31" s="564"/>
      <c r="AQ31" s="564"/>
      <c r="AR31" s="564"/>
      <c r="AS31" s="21" t="s">
        <v>38</v>
      </c>
      <c r="AX31" s="282"/>
      <c r="AY31" s="282"/>
      <c r="AZ31" s="282"/>
      <c r="BA31" s="282"/>
      <c r="BB31" s="282"/>
      <c r="BC31" s="282"/>
      <c r="BD31" s="234"/>
      <c r="BE31" s="234"/>
      <c r="BF31" s="305">
        <v>16</v>
      </c>
      <c r="BG31" s="306">
        <f t="shared" si="1"/>
        <v>634</v>
      </c>
      <c r="BH31" s="306">
        <f t="shared" si="1"/>
        <v>650</v>
      </c>
      <c r="BI31" s="309" t="str">
        <f ca="1">IF(COUNTA(INDIRECT(ADDRESS(BG31,2)):INDIRECT(ADDRESS(BH31,2)))&gt;0,COUNTA(INDIRECT(ADDRESS(BG31,2)):INDIRECT(ADDRESS(BH31,2))),"")</f>
        <v/>
      </c>
      <c r="BJ31" s="234"/>
    </row>
    <row r="32" spans="2:65" ht="18" customHeight="1">
      <c r="D32" s="19"/>
      <c r="E32" s="19"/>
      <c r="F32" s="19"/>
      <c r="G32" s="19"/>
      <c r="AA32" s="563" t="s">
        <v>24</v>
      </c>
      <c r="AB32" s="563"/>
      <c r="AC32" s="630"/>
      <c r="AD32" s="630"/>
      <c r="AE32" s="630"/>
      <c r="AF32" s="630"/>
      <c r="AG32" s="630"/>
      <c r="AH32" s="630"/>
      <c r="AI32" s="630"/>
      <c r="AJ32" s="630"/>
      <c r="AK32" s="630"/>
      <c r="AL32" s="630"/>
      <c r="AM32" s="630"/>
      <c r="AN32" s="630"/>
      <c r="AO32" s="630"/>
      <c r="AP32" s="630"/>
      <c r="AQ32" s="630"/>
      <c r="AR32" s="630"/>
      <c r="AS32" s="630"/>
      <c r="AX32" s="282"/>
      <c r="AY32" s="282"/>
      <c r="AZ32" s="282"/>
      <c r="BA32" s="282"/>
      <c r="BB32" s="282"/>
      <c r="BC32" s="282"/>
      <c r="BD32" s="234"/>
      <c r="BE32" s="234"/>
      <c r="BF32" s="305">
        <v>17</v>
      </c>
      <c r="BG32" s="306">
        <f t="shared" si="1"/>
        <v>675</v>
      </c>
      <c r="BH32" s="306">
        <f t="shared" si="1"/>
        <v>691</v>
      </c>
      <c r="BI32" s="309" t="str">
        <f ca="1">IF(COUNTA(INDIRECT(ADDRESS(BG32,2)):INDIRECT(ADDRESS(BH32,2)))&gt;0,COUNTA(INDIRECT(ADDRESS(BG32,2)):INDIRECT(ADDRESS(BH32,2))),"")</f>
        <v/>
      </c>
      <c r="BJ32" s="234"/>
    </row>
    <row r="33" spans="2:62" ht="15" customHeight="1">
      <c r="D33" s="5"/>
      <c r="E33" s="5"/>
      <c r="F33" s="5"/>
      <c r="G33" s="5"/>
      <c r="H33" s="17"/>
      <c r="I33" s="4"/>
      <c r="J33" s="4"/>
      <c r="K33" s="4"/>
      <c r="L33" s="4"/>
      <c r="M33" s="4"/>
      <c r="N33" s="4"/>
      <c r="O33" s="4"/>
      <c r="P33" s="4"/>
      <c r="Q33" s="4"/>
      <c r="R33" s="24"/>
      <c r="X33" s="637" t="s">
        <v>25</v>
      </c>
      <c r="Y33" s="637"/>
      <c r="Z33" s="637"/>
      <c r="AA33" s="2"/>
      <c r="AB33" s="2"/>
      <c r="AC33" s="646"/>
      <c r="AD33" s="646"/>
      <c r="AE33" s="646"/>
      <c r="AF33" s="646"/>
      <c r="AG33" s="646"/>
      <c r="AH33" s="646"/>
      <c r="AI33" s="646"/>
      <c r="AJ33" s="646"/>
      <c r="AK33" s="646"/>
      <c r="AL33" s="646"/>
      <c r="AM33" s="646"/>
      <c r="AN33" s="646"/>
      <c r="AO33" s="646"/>
      <c r="AP33" s="646"/>
      <c r="AQ33" s="646"/>
      <c r="AR33" s="646"/>
      <c r="AS33" s="646"/>
      <c r="AX33" s="282"/>
      <c r="AY33" s="282"/>
      <c r="AZ33" s="282"/>
      <c r="BA33" s="282"/>
      <c r="BB33" s="282"/>
      <c r="BC33" s="282"/>
      <c r="BD33" s="234"/>
      <c r="BE33" s="234"/>
      <c r="BF33" s="305">
        <v>18</v>
      </c>
      <c r="BG33" s="306">
        <f t="shared" si="1"/>
        <v>716</v>
      </c>
      <c r="BH33" s="306">
        <f t="shared" si="1"/>
        <v>732</v>
      </c>
      <c r="BI33" s="309" t="str">
        <f ca="1">IF(COUNTA(INDIRECT(ADDRESS(BG33,2)):INDIRECT(ADDRESS(BH33,2)))&gt;0,COUNTA(INDIRECT(ADDRESS(BG33,2)):INDIRECT(ADDRESS(BH33,2))),"")</f>
        <v/>
      </c>
      <c r="BJ33" s="234"/>
    </row>
    <row r="34" spans="2:62" ht="15" customHeight="1">
      <c r="D34" s="550"/>
      <c r="E34" s="550"/>
      <c r="F34" s="550"/>
      <c r="G34" s="550"/>
      <c r="H34" s="22" t="s">
        <v>26</v>
      </c>
      <c r="I34" s="22"/>
      <c r="J34" s="22"/>
      <c r="K34" s="22"/>
      <c r="L34" s="22"/>
      <c r="M34" s="22"/>
      <c r="N34" s="22"/>
      <c r="O34" s="22"/>
      <c r="P34" s="22"/>
      <c r="Q34" s="22"/>
      <c r="R34" s="25"/>
      <c r="S34" s="22"/>
      <c r="Y34" s="19"/>
      <c r="Z34" s="19"/>
      <c r="AA34" s="563" t="s">
        <v>27</v>
      </c>
      <c r="AB34" s="563"/>
      <c r="AC34" s="647"/>
      <c r="AD34" s="647"/>
      <c r="AE34" s="647"/>
      <c r="AF34" s="647"/>
      <c r="AG34" s="647"/>
      <c r="AH34" s="647"/>
      <c r="AI34" s="647"/>
      <c r="AJ34" s="647"/>
      <c r="AK34" s="647"/>
      <c r="AL34" s="647"/>
      <c r="AM34" s="647"/>
      <c r="AN34" s="647"/>
      <c r="AO34" s="647"/>
      <c r="AP34" s="647"/>
      <c r="AQ34" s="647"/>
      <c r="AR34" s="647"/>
      <c r="AS34" s="647"/>
      <c r="AX34" s="282"/>
      <c r="AY34" s="282"/>
      <c r="AZ34" s="282"/>
      <c r="BA34" s="282"/>
      <c r="BB34" s="282"/>
      <c r="BC34" s="282"/>
      <c r="BD34" s="234"/>
      <c r="BE34" s="234"/>
      <c r="BF34" s="305">
        <v>19</v>
      </c>
      <c r="BG34" s="306">
        <f t="shared" ref="BG34:BH45" si="9">BG33+$BJ$14</f>
        <v>757</v>
      </c>
      <c r="BH34" s="306">
        <f t="shared" si="9"/>
        <v>773</v>
      </c>
      <c r="BI34" s="309" t="str">
        <f ca="1">IF(COUNTA(INDIRECT(ADDRESS(BG34,2)):INDIRECT(ADDRESS(BH34,2)))&gt;0,COUNTA(INDIRECT(ADDRESS(BG34,2)):INDIRECT(ADDRESS(BH34,2))),"")</f>
        <v/>
      </c>
      <c r="BJ34" s="234"/>
    </row>
    <row r="35" spans="2:62" ht="15" customHeight="1">
      <c r="AC35" s="2"/>
      <c r="AD35" s="7" t="s">
        <v>39</v>
      </c>
      <c r="AX35" s="282"/>
      <c r="AY35" s="282"/>
      <c r="AZ35" s="282"/>
      <c r="BA35" s="282"/>
      <c r="BB35" s="282"/>
      <c r="BC35" s="282"/>
      <c r="BD35" s="234"/>
      <c r="BE35" s="234"/>
      <c r="BF35" s="305">
        <v>20</v>
      </c>
      <c r="BG35" s="306">
        <f t="shared" si="9"/>
        <v>798</v>
      </c>
      <c r="BH35" s="306">
        <f t="shared" si="9"/>
        <v>814</v>
      </c>
      <c r="BI35" s="309" t="str">
        <f ca="1">IF(COUNTA(INDIRECT(ADDRESS(BG35,2)):INDIRECT(ADDRESS(BH35,2)))&gt;0,COUNTA(INDIRECT(ADDRESS(BG35,2)):INDIRECT(ADDRESS(BH35,2))),"")</f>
        <v/>
      </c>
      <c r="BJ35" s="234"/>
    </row>
    <row r="36" spans="2:62" ht="15.95" customHeight="1">
      <c r="D36" s="26" t="s">
        <v>28</v>
      </c>
      <c r="E36" s="26"/>
      <c r="F36" s="2"/>
      <c r="G36" s="2"/>
      <c r="H36" s="2"/>
      <c r="I36" s="2"/>
      <c r="J36" s="2"/>
      <c r="K36" s="2"/>
      <c r="L36" s="2"/>
      <c r="M36" s="2"/>
      <c r="N36" s="2"/>
      <c r="O36" s="2"/>
      <c r="P36" s="2"/>
      <c r="Q36" s="2"/>
      <c r="R36" s="2"/>
      <c r="S36" s="2"/>
      <c r="T36" s="2"/>
      <c r="U36" s="2"/>
      <c r="V36" s="2"/>
      <c r="W36" s="2"/>
      <c r="X36" s="2"/>
      <c r="AA36" s="624" t="s">
        <v>29</v>
      </c>
      <c r="AB36" s="625"/>
      <c r="AC36" s="551" t="s">
        <v>42</v>
      </c>
      <c r="AD36" s="552"/>
      <c r="AE36" s="552"/>
      <c r="AF36" s="552"/>
      <c r="AG36" s="552"/>
      <c r="AH36" s="553"/>
      <c r="AI36" s="27"/>
      <c r="AJ36" s="638" t="s">
        <v>40</v>
      </c>
      <c r="AK36" s="638"/>
      <c r="AL36" s="638"/>
      <c r="AM36" s="638"/>
      <c r="AN36" s="638"/>
      <c r="AO36" s="31"/>
      <c r="AP36" s="631" t="s">
        <v>43</v>
      </c>
      <c r="AQ36" s="632"/>
      <c r="AR36" s="632"/>
      <c r="AS36" s="633"/>
      <c r="AX36" s="282"/>
      <c r="AY36" s="282"/>
      <c r="AZ36" s="282"/>
      <c r="BA36" s="282"/>
      <c r="BB36" s="282"/>
      <c r="BC36" s="282"/>
      <c r="BD36" s="234"/>
      <c r="BE36" s="234"/>
      <c r="BF36" s="305">
        <v>21</v>
      </c>
      <c r="BG36" s="306">
        <f t="shared" si="9"/>
        <v>839</v>
      </c>
      <c r="BH36" s="306">
        <f t="shared" si="9"/>
        <v>855</v>
      </c>
      <c r="BI36" s="309" t="str">
        <f ca="1">IF(COUNTA(INDIRECT(ADDRESS(BG36,2)):INDIRECT(ADDRESS(BH36,2)))&gt;0,COUNTA(INDIRECT(ADDRESS(BG36,2)):INDIRECT(ADDRESS(BH36,2))),"")</f>
        <v/>
      </c>
      <c r="BJ36" s="234"/>
    </row>
    <row r="37" spans="2:62" ht="15.95" customHeight="1">
      <c r="D37" s="395" t="s">
        <v>326</v>
      </c>
      <c r="E37" s="26"/>
      <c r="F37" s="2"/>
      <c r="G37" s="2"/>
      <c r="H37" s="2"/>
      <c r="I37" s="2"/>
      <c r="J37" s="2"/>
      <c r="K37" s="2"/>
      <c r="L37" s="2"/>
      <c r="M37" s="2"/>
      <c r="N37" s="2"/>
      <c r="O37" s="2"/>
      <c r="P37" s="2"/>
      <c r="Q37" s="2"/>
      <c r="R37" s="2"/>
      <c r="S37" s="2"/>
      <c r="T37" s="2"/>
      <c r="U37" s="2"/>
      <c r="V37" s="2"/>
      <c r="W37" s="2"/>
      <c r="X37" s="2"/>
      <c r="AA37" s="626"/>
      <c r="AB37" s="627"/>
      <c r="AC37" s="554"/>
      <c r="AD37" s="555"/>
      <c r="AE37" s="555"/>
      <c r="AF37" s="555"/>
      <c r="AG37" s="555"/>
      <c r="AH37" s="556"/>
      <c r="AI37" s="17"/>
      <c r="AJ37" s="639"/>
      <c r="AK37" s="639"/>
      <c r="AL37" s="639"/>
      <c r="AM37" s="639"/>
      <c r="AN37" s="639"/>
      <c r="AO37" s="30"/>
      <c r="AP37" s="634"/>
      <c r="AQ37" s="635"/>
      <c r="AR37" s="635"/>
      <c r="AS37" s="636"/>
      <c r="AX37" s="282"/>
      <c r="AY37" s="282"/>
      <c r="AZ37" s="282"/>
      <c r="BA37" s="282"/>
      <c r="BB37" s="282"/>
      <c r="BC37" s="282"/>
      <c r="BD37" s="234"/>
      <c r="BE37" s="234"/>
      <c r="BF37" s="305">
        <v>22</v>
      </c>
      <c r="BG37" s="306">
        <f t="shared" si="9"/>
        <v>880</v>
      </c>
      <c r="BH37" s="306">
        <f t="shared" si="9"/>
        <v>896</v>
      </c>
      <c r="BI37" s="309" t="str">
        <f ca="1">IF(COUNTA(INDIRECT(ADDRESS(BG37,2)):INDIRECT(ADDRESS(BH37,2)))&gt;0,COUNTA(INDIRECT(ADDRESS(BG37,2)):INDIRECT(ADDRESS(BH37,2))),"")</f>
        <v/>
      </c>
      <c r="BJ37" s="234"/>
    </row>
    <row r="38" spans="2:62" ht="15.95" customHeight="1">
      <c r="D38" s="26" t="s">
        <v>41</v>
      </c>
      <c r="E38" s="26"/>
      <c r="F38" s="2"/>
      <c r="G38" s="2"/>
      <c r="H38" s="2"/>
      <c r="I38" s="2"/>
      <c r="J38" s="2"/>
      <c r="K38" s="2"/>
      <c r="L38" s="2"/>
      <c r="M38" s="2"/>
      <c r="N38" s="2"/>
      <c r="O38" s="2"/>
      <c r="P38" s="2"/>
      <c r="Q38" s="2"/>
      <c r="R38" s="2"/>
      <c r="S38" s="2"/>
      <c r="T38" s="2"/>
      <c r="U38" s="2"/>
      <c r="V38" s="2"/>
      <c r="W38" s="2"/>
      <c r="X38" s="2"/>
      <c r="AA38" s="626"/>
      <c r="AB38" s="627"/>
      <c r="AC38" s="618"/>
      <c r="AD38" s="619"/>
      <c r="AE38" s="619"/>
      <c r="AF38" s="619"/>
      <c r="AG38" s="619"/>
      <c r="AH38" s="620"/>
      <c r="AI38" s="648"/>
      <c r="AJ38" s="649"/>
      <c r="AK38" s="649"/>
      <c r="AL38" s="649"/>
      <c r="AM38" s="649"/>
      <c r="AN38" s="649"/>
      <c r="AO38" s="650"/>
      <c r="AP38" s="661"/>
      <c r="AQ38" s="662"/>
      <c r="AR38" s="662"/>
      <c r="AS38" s="663"/>
      <c r="AX38" s="282"/>
      <c r="AY38" s="282"/>
      <c r="AZ38" s="282"/>
      <c r="BA38" s="282"/>
      <c r="BB38" s="282"/>
      <c r="BC38" s="282"/>
      <c r="BD38" s="234"/>
      <c r="BE38" s="234"/>
      <c r="BF38" s="305">
        <v>23</v>
      </c>
      <c r="BG38" s="306">
        <f t="shared" si="9"/>
        <v>921</v>
      </c>
      <c r="BH38" s="306">
        <f t="shared" si="9"/>
        <v>937</v>
      </c>
      <c r="BI38" s="309" t="str">
        <f ca="1">IF(COUNTA(INDIRECT(ADDRESS(BG38,2)):INDIRECT(ADDRESS(BH38,2)))&gt;0,COUNTA(INDIRECT(ADDRESS(BG38,2)):INDIRECT(ADDRESS(BH38,2))),"")</f>
        <v/>
      </c>
      <c r="BJ38" s="234"/>
    </row>
    <row r="39" spans="2:62" ht="15.95" customHeight="1">
      <c r="D39" s="28"/>
      <c r="E39" s="26"/>
      <c r="F39" s="2"/>
      <c r="G39" s="2"/>
      <c r="H39" s="2"/>
      <c r="I39" s="2"/>
      <c r="J39" s="2"/>
      <c r="K39" s="2"/>
      <c r="L39" s="2"/>
      <c r="M39" s="2"/>
      <c r="N39" s="2"/>
      <c r="O39" s="2"/>
      <c r="P39" s="2"/>
      <c r="Q39" s="2"/>
      <c r="R39" s="2"/>
      <c r="S39" s="2"/>
      <c r="T39" s="2"/>
      <c r="U39" s="2"/>
      <c r="V39" s="2"/>
      <c r="W39" s="2"/>
      <c r="X39" s="2"/>
      <c r="AA39" s="628"/>
      <c r="AB39" s="629"/>
      <c r="AC39" s="621"/>
      <c r="AD39" s="622"/>
      <c r="AE39" s="622"/>
      <c r="AF39" s="622"/>
      <c r="AG39" s="622"/>
      <c r="AH39" s="623"/>
      <c r="AI39" s="651"/>
      <c r="AJ39" s="652"/>
      <c r="AK39" s="652"/>
      <c r="AL39" s="652"/>
      <c r="AM39" s="652"/>
      <c r="AN39" s="652"/>
      <c r="AO39" s="653"/>
      <c r="AP39" s="664"/>
      <c r="AQ39" s="665"/>
      <c r="AR39" s="665"/>
      <c r="AS39" s="666"/>
      <c r="AX39" s="282"/>
      <c r="AY39" s="282"/>
      <c r="AZ39" s="282"/>
      <c r="BA39" s="282"/>
      <c r="BB39" s="282"/>
      <c r="BC39" s="282"/>
      <c r="BD39" s="234"/>
      <c r="BE39" s="234"/>
      <c r="BF39" s="305">
        <v>24</v>
      </c>
      <c r="BG39" s="306">
        <f t="shared" si="9"/>
        <v>962</v>
      </c>
      <c r="BH39" s="306">
        <f t="shared" si="9"/>
        <v>978</v>
      </c>
      <c r="BI39" s="309" t="str">
        <f ca="1">IF(COUNTA(INDIRECT(ADDRESS(BG39,2)):INDIRECT(ADDRESS(BH39,2)))&gt;0,COUNTA(INDIRECT(ADDRESS(BG39,2)):INDIRECT(ADDRESS(BH39,2))),"")</f>
        <v/>
      </c>
      <c r="BJ39" s="234"/>
    </row>
    <row r="40" spans="2:62" ht="9" customHeight="1">
      <c r="D40" s="28"/>
      <c r="E40" s="26"/>
      <c r="F40" s="2"/>
      <c r="G40" s="2"/>
      <c r="H40" s="2"/>
      <c r="I40" s="2"/>
      <c r="J40" s="2"/>
      <c r="K40" s="2"/>
      <c r="L40" s="2"/>
      <c r="M40" s="2"/>
      <c r="N40" s="2"/>
      <c r="O40" s="2"/>
      <c r="P40" s="2"/>
      <c r="Q40" s="2"/>
      <c r="R40" s="2"/>
      <c r="S40" s="2"/>
      <c r="T40" s="2"/>
      <c r="U40" s="2"/>
      <c r="V40" s="2"/>
      <c r="W40" s="2"/>
      <c r="X40" s="2"/>
      <c r="Z40" s="34"/>
      <c r="AA40" s="199"/>
      <c r="AB40" s="199"/>
      <c r="AC40" s="129"/>
      <c r="AD40" s="129"/>
      <c r="AE40" s="129"/>
      <c r="AF40" s="129"/>
      <c r="AG40" s="129"/>
      <c r="AH40" s="129"/>
      <c r="AI40" s="129"/>
      <c r="AJ40" s="129"/>
      <c r="AK40" s="129"/>
      <c r="AL40" s="129"/>
      <c r="AM40" s="129"/>
      <c r="AN40" s="129"/>
      <c r="AO40" s="35"/>
      <c r="AP40" s="129"/>
      <c r="AQ40" s="200"/>
      <c r="AR40" s="200"/>
      <c r="AS40" s="200"/>
      <c r="AX40" s="282"/>
      <c r="AY40" s="282"/>
      <c r="AZ40" s="282"/>
      <c r="BA40" s="282"/>
      <c r="BB40" s="282"/>
      <c r="BC40" s="282"/>
      <c r="BD40" s="234"/>
      <c r="BE40" s="234"/>
      <c r="BF40" s="305">
        <v>25</v>
      </c>
      <c r="BG40" s="306">
        <f t="shared" si="9"/>
        <v>1003</v>
      </c>
      <c r="BH40" s="306">
        <f t="shared" si="9"/>
        <v>1019</v>
      </c>
      <c r="BI40" s="309" t="str">
        <f ca="1">IF(COUNTA(INDIRECT(ADDRESS(BG40,2)):INDIRECT(ADDRESS(BH40,2)))&gt;0,COUNTA(INDIRECT(ADDRESS(BG40,2)):INDIRECT(ADDRESS(BH40,2))),"")</f>
        <v/>
      </c>
      <c r="BJ40" s="234"/>
    </row>
    <row r="41" spans="2:62" ht="9" customHeight="1">
      <c r="Z41" s="34"/>
      <c r="AA41" s="34"/>
      <c r="AB41" s="34"/>
      <c r="AC41" s="34"/>
      <c r="AD41" s="34"/>
      <c r="AE41" s="34"/>
      <c r="AF41" s="34"/>
      <c r="AG41" s="34"/>
      <c r="AH41" s="34"/>
      <c r="AI41" s="34"/>
      <c r="AJ41" s="34"/>
      <c r="AK41" s="34"/>
      <c r="AL41" s="34"/>
      <c r="AM41" s="34"/>
      <c r="AN41" s="34"/>
      <c r="AO41" s="34"/>
      <c r="AP41" s="34"/>
      <c r="AQ41" s="201"/>
      <c r="AR41" s="201"/>
      <c r="AS41" s="201"/>
      <c r="AX41" s="282"/>
      <c r="AY41" s="282"/>
      <c r="AZ41" s="282"/>
      <c r="BA41" s="282"/>
      <c r="BB41" s="282"/>
      <c r="BC41" s="282"/>
      <c r="BD41" s="234"/>
      <c r="BE41" s="234"/>
      <c r="BF41" s="305">
        <v>26</v>
      </c>
      <c r="BG41" s="306">
        <f t="shared" si="9"/>
        <v>1044</v>
      </c>
      <c r="BH41" s="306">
        <f t="shared" si="9"/>
        <v>1060</v>
      </c>
      <c r="BI41" s="309" t="str">
        <f ca="1">IF(COUNTA(INDIRECT(ADDRESS(BG41,2)):INDIRECT(ADDRESS(BH41,2)))&gt;0,COUNTA(INDIRECT(ADDRESS(BG41,2)):INDIRECT(ADDRESS(BH41,2))),"")</f>
        <v/>
      </c>
      <c r="BJ41" s="234"/>
    </row>
    <row r="42" spans="2:62" s="34" customFormat="1" ht="7.5" customHeight="1">
      <c r="X42" s="36"/>
      <c r="Y42" s="36"/>
      <c r="Z42" s="58"/>
      <c r="AA42" s="58"/>
      <c r="AB42" s="58"/>
      <c r="AC42" s="58"/>
      <c r="AD42" s="58"/>
      <c r="AE42" s="58"/>
      <c r="AF42" s="58"/>
      <c r="AG42" s="58"/>
      <c r="AH42" s="58"/>
      <c r="AI42" s="58"/>
      <c r="AJ42" s="58"/>
      <c r="AK42" s="58"/>
      <c r="AL42" s="58"/>
      <c r="AM42" s="58"/>
      <c r="AN42" s="58"/>
      <c r="AO42" s="58"/>
      <c r="AP42" s="58"/>
      <c r="AQ42" s="58"/>
      <c r="AR42" s="58"/>
      <c r="AS42" s="58"/>
      <c r="AT42" s="1"/>
      <c r="AU42" s="1"/>
      <c r="AX42" s="282"/>
      <c r="AY42" s="282"/>
      <c r="AZ42" s="282"/>
      <c r="BA42" s="282"/>
      <c r="BB42" s="282"/>
      <c r="BC42" s="282"/>
      <c r="BD42" s="234"/>
      <c r="BE42" s="234"/>
      <c r="BF42" s="305">
        <v>27</v>
      </c>
      <c r="BG42" s="306">
        <f t="shared" si="9"/>
        <v>1085</v>
      </c>
      <c r="BH42" s="306">
        <f t="shared" si="9"/>
        <v>1101</v>
      </c>
      <c r="BI42" s="309" t="str">
        <f ca="1">IF(COUNTA(INDIRECT(ADDRESS(BG42,2)):INDIRECT(ADDRESS(BH42,2)))&gt;0,COUNTA(INDIRECT(ADDRESS(BG42,2)):INDIRECT(ADDRESS(BH42,2))),"")</f>
        <v/>
      </c>
      <c r="BJ42" s="234"/>
    </row>
    <row r="43" spans="2:62" s="34" customFormat="1" ht="10.5" customHeight="1">
      <c r="X43" s="36"/>
      <c r="Y43" s="36"/>
      <c r="Z43" s="58"/>
      <c r="AA43" s="58"/>
      <c r="AB43" s="58"/>
      <c r="AC43" s="58"/>
      <c r="AD43" s="58"/>
      <c r="AE43" s="58"/>
      <c r="AF43" s="58"/>
      <c r="AG43" s="58"/>
      <c r="AH43" s="58"/>
      <c r="AI43" s="58"/>
      <c r="AJ43" s="58"/>
      <c r="AK43" s="58"/>
      <c r="AL43" s="58"/>
      <c r="AM43" s="58"/>
      <c r="AN43" s="58"/>
      <c r="AO43" s="58"/>
      <c r="AP43" s="58"/>
      <c r="AQ43" s="58"/>
      <c r="AR43" s="58"/>
      <c r="AS43" s="58"/>
      <c r="AT43" s="1"/>
      <c r="AU43" s="1"/>
      <c r="AX43" s="282"/>
      <c r="AY43" s="282"/>
      <c r="AZ43" s="282"/>
      <c r="BA43" s="282"/>
      <c r="BB43" s="282"/>
      <c r="BC43" s="282"/>
      <c r="BD43" s="234"/>
      <c r="BE43" s="234"/>
      <c r="BF43" s="305">
        <v>28</v>
      </c>
      <c r="BG43" s="306">
        <f t="shared" si="9"/>
        <v>1126</v>
      </c>
      <c r="BH43" s="306">
        <f t="shared" si="9"/>
        <v>1142</v>
      </c>
      <c r="BI43" s="309" t="str">
        <f ca="1">IF(COUNTA(INDIRECT(ADDRESS(BG43,2)):INDIRECT(ADDRESS(BH43,2)))&gt;0,COUNTA(INDIRECT(ADDRESS(BG43,2)):INDIRECT(ADDRESS(BH43,2))),"")</f>
        <v/>
      </c>
      <c r="BJ43" s="234"/>
    </row>
    <row r="44" spans="2:62" s="34" customFormat="1" ht="5.25" customHeight="1">
      <c r="X44" s="36"/>
      <c r="Y44" s="36"/>
      <c r="Z44" s="58"/>
      <c r="AA44" s="58"/>
      <c r="AB44" s="58"/>
      <c r="AC44" s="58"/>
      <c r="AD44" s="58"/>
      <c r="AE44" s="58"/>
      <c r="AF44" s="58"/>
      <c r="AG44" s="58"/>
      <c r="AH44" s="58"/>
      <c r="AI44" s="58"/>
      <c r="AJ44" s="58"/>
      <c r="AK44" s="58"/>
      <c r="AL44" s="58"/>
      <c r="AM44" s="58"/>
      <c r="AN44" s="58"/>
      <c r="AO44" s="58"/>
      <c r="AP44" s="58"/>
      <c r="AQ44" s="58"/>
      <c r="AR44" s="58"/>
      <c r="AS44" s="58"/>
      <c r="AT44" s="1"/>
      <c r="AU44" s="1"/>
      <c r="AX44" s="282"/>
      <c r="AY44" s="282"/>
      <c r="AZ44" s="282"/>
      <c r="BA44" s="282"/>
      <c r="BB44" s="282"/>
      <c r="BC44" s="282"/>
      <c r="BD44" s="234"/>
      <c r="BE44" s="234"/>
      <c r="BF44" s="305">
        <v>29</v>
      </c>
      <c r="BG44" s="306">
        <f t="shared" si="9"/>
        <v>1167</v>
      </c>
      <c r="BH44" s="306">
        <f t="shared" si="9"/>
        <v>1183</v>
      </c>
      <c r="BI44" s="309" t="str">
        <f ca="1">IF(COUNTA(INDIRECT(ADDRESS(BG44,2)):INDIRECT(ADDRESS(BH44,2)))&gt;0,COUNTA(INDIRECT(ADDRESS(BG44,2)):INDIRECT(ADDRESS(BH44,2))),"")</f>
        <v/>
      </c>
      <c r="BJ44" s="234"/>
    </row>
    <row r="45" spans="2:62" s="34" customFormat="1" ht="5.25" customHeight="1" thickBot="1">
      <c r="X45" s="36"/>
      <c r="Y45" s="36"/>
      <c r="Z45" s="58"/>
      <c r="AA45" s="58"/>
      <c r="AB45" s="58"/>
      <c r="AC45" s="58"/>
      <c r="AD45" s="58"/>
      <c r="AE45" s="58"/>
      <c r="AF45" s="58"/>
      <c r="AG45" s="58"/>
      <c r="AH45" s="58"/>
      <c r="AI45" s="58"/>
      <c r="AJ45" s="58"/>
      <c r="AK45" s="58"/>
      <c r="AL45" s="58"/>
      <c r="AM45" s="58"/>
      <c r="AN45" s="58"/>
      <c r="AO45" s="58"/>
      <c r="AP45" s="58"/>
      <c r="AQ45" s="58"/>
      <c r="AR45" s="58"/>
      <c r="AS45" s="58"/>
      <c r="AT45" s="1"/>
      <c r="AU45" s="1"/>
      <c r="AX45" s="282"/>
      <c r="AY45" s="282"/>
      <c r="AZ45" s="282"/>
      <c r="BA45" s="282"/>
      <c r="BB45" s="282"/>
      <c r="BC45" s="282"/>
      <c r="BD45" s="234"/>
      <c r="BE45" s="234"/>
      <c r="BF45" s="310">
        <v>30</v>
      </c>
      <c r="BG45" s="311">
        <f t="shared" si="9"/>
        <v>1208</v>
      </c>
      <c r="BH45" s="311">
        <f t="shared" si="9"/>
        <v>1224</v>
      </c>
      <c r="BI45" s="312" t="str">
        <f ca="1">IF(COUNTA(INDIRECT(ADDRESS(BG45,2)):INDIRECT(ADDRESS(BH45,2)))&gt;0,COUNTA(INDIRECT(ADDRESS(BG45,2)):INDIRECT(ADDRESS(BH45,2))),"")</f>
        <v/>
      </c>
      <c r="BJ45" s="234"/>
    </row>
    <row r="46" spans="2:62" s="34" customFormat="1" ht="5.25" customHeight="1">
      <c r="X46" s="36"/>
      <c r="Y46" s="36"/>
      <c r="Z46" s="58"/>
      <c r="AA46" s="58"/>
      <c r="AB46" s="58"/>
      <c r="AC46" s="58"/>
      <c r="AD46" s="58"/>
      <c r="AE46" s="58"/>
      <c r="AF46" s="58"/>
      <c r="AG46" s="58"/>
      <c r="AH46" s="58"/>
      <c r="AI46" s="58"/>
      <c r="AJ46" s="58"/>
      <c r="AK46" s="58"/>
      <c r="AL46" s="58"/>
      <c r="AM46" s="58"/>
      <c r="AN46" s="58"/>
      <c r="AO46" s="58"/>
      <c r="AP46" s="58"/>
      <c r="AQ46" s="58"/>
      <c r="AR46" s="58"/>
      <c r="AS46" s="58"/>
      <c r="AT46" s="1"/>
      <c r="AU46" s="1"/>
      <c r="AX46" s="282"/>
      <c r="AY46" s="282"/>
      <c r="AZ46" s="282"/>
      <c r="BA46" s="282"/>
      <c r="BB46" s="282"/>
      <c r="BC46" s="282"/>
      <c r="BD46" s="234"/>
      <c r="BE46" s="234"/>
      <c r="BJ46" s="234"/>
    </row>
    <row r="47" spans="2:62" s="34" customFormat="1" ht="5.25" customHeight="1">
      <c r="X47" s="36"/>
      <c r="Y47" s="36"/>
      <c r="Z47" s="58"/>
      <c r="AA47" s="58"/>
      <c r="AB47" s="58"/>
      <c r="AC47" s="58"/>
      <c r="AD47" s="58"/>
      <c r="AE47" s="58"/>
      <c r="AF47" s="58"/>
      <c r="AG47" s="58"/>
      <c r="AH47" s="58"/>
      <c r="AI47" s="58"/>
      <c r="AJ47" s="58"/>
      <c r="AK47" s="58"/>
      <c r="AL47" s="58"/>
      <c r="AM47" s="58"/>
      <c r="AN47" s="58"/>
      <c r="AO47" s="58"/>
      <c r="AP47" s="58"/>
      <c r="AQ47" s="58"/>
      <c r="AR47" s="58"/>
      <c r="AS47" s="58"/>
      <c r="AT47" s="1"/>
      <c r="AU47" s="1"/>
      <c r="AX47" s="282"/>
      <c r="AY47" s="282"/>
      <c r="AZ47" s="282"/>
      <c r="BA47" s="282"/>
      <c r="BB47" s="282"/>
      <c r="BC47" s="282"/>
      <c r="BD47" s="234"/>
      <c r="BE47" s="234"/>
    </row>
    <row r="48" spans="2:62" s="34" customFormat="1" ht="17.25" customHeight="1">
      <c r="B48" s="59" t="s">
        <v>50</v>
      </c>
      <c r="L48" s="58"/>
      <c r="M48" s="58"/>
      <c r="N48" s="58"/>
      <c r="O48" s="58"/>
      <c r="P48" s="58"/>
      <c r="Q48" s="58"/>
      <c r="R48" s="58"/>
      <c r="S48" s="60"/>
      <c r="T48" s="60"/>
      <c r="U48" s="60"/>
      <c r="V48" s="60"/>
      <c r="W48" s="60"/>
      <c r="X48" s="58"/>
      <c r="Y48" s="58"/>
      <c r="Z48" s="58"/>
      <c r="AA48" s="58"/>
      <c r="AB48" s="58"/>
      <c r="AC48" s="58"/>
      <c r="AL48" s="61"/>
      <c r="AM48" s="1"/>
      <c r="AN48" s="1"/>
      <c r="AO48" s="1"/>
      <c r="AP48" s="1"/>
      <c r="AX48" s="282"/>
      <c r="AY48" s="282"/>
      <c r="AZ48" s="282"/>
      <c r="BA48" s="282"/>
      <c r="BB48" s="282"/>
      <c r="BC48" s="282"/>
      <c r="BD48" s="234"/>
      <c r="BE48" s="234"/>
    </row>
    <row r="49" spans="2:65" s="34" customFormat="1" ht="12.75" customHeight="1">
      <c r="L49" s="58"/>
      <c r="M49" s="62"/>
      <c r="N49" s="62"/>
      <c r="O49" s="62"/>
      <c r="P49" s="62"/>
      <c r="Q49" s="62"/>
      <c r="R49" s="62"/>
      <c r="S49" s="62"/>
      <c r="T49" s="63"/>
      <c r="U49" s="63"/>
      <c r="V49" s="63"/>
      <c r="W49" s="63"/>
      <c r="X49" s="63"/>
      <c r="Y49" s="63"/>
      <c r="Z49" s="63"/>
      <c r="AA49" s="62"/>
      <c r="AB49" s="62"/>
      <c r="AC49" s="62"/>
      <c r="AL49" s="61"/>
      <c r="AM49" s="540" t="s">
        <v>325</v>
      </c>
      <c r="AN49" s="541"/>
      <c r="AO49" s="541"/>
      <c r="AP49" s="542"/>
      <c r="AX49" s="282"/>
      <c r="AY49" s="282"/>
      <c r="BA49" s="282"/>
      <c r="BB49" s="282"/>
      <c r="BC49" s="282"/>
      <c r="BD49" s="234"/>
      <c r="BE49" s="234"/>
    </row>
    <row r="50" spans="2:65" s="34" customFormat="1" ht="12.75" customHeight="1">
      <c r="L50" s="58"/>
      <c r="M50" s="62"/>
      <c r="N50" s="62"/>
      <c r="O50" s="62"/>
      <c r="P50" s="62"/>
      <c r="Q50" s="62"/>
      <c r="R50" s="62"/>
      <c r="S50" s="62"/>
      <c r="T50" s="63"/>
      <c r="U50" s="63"/>
      <c r="V50" s="63"/>
      <c r="W50" s="63"/>
      <c r="X50" s="63"/>
      <c r="Y50" s="63"/>
      <c r="Z50" s="63"/>
      <c r="AA50" s="62"/>
      <c r="AB50" s="62"/>
      <c r="AC50" s="62"/>
      <c r="AL50" s="61"/>
      <c r="AM50" s="543"/>
      <c r="AN50" s="544"/>
      <c r="AO50" s="544"/>
      <c r="AP50" s="545"/>
      <c r="AX50" s="282"/>
      <c r="AY50" s="282"/>
      <c r="AZ50" s="282"/>
      <c r="BA50" s="282"/>
      <c r="BB50" s="282"/>
      <c r="BC50" s="282"/>
      <c r="BD50" s="234"/>
      <c r="BE50" s="234"/>
    </row>
    <row r="51" spans="2:65" s="34" customFormat="1" ht="12.75" customHeight="1">
      <c r="L51" s="58"/>
      <c r="M51" s="62"/>
      <c r="N51" s="62"/>
      <c r="O51" s="62"/>
      <c r="P51" s="62"/>
      <c r="Q51" s="62"/>
      <c r="R51" s="62"/>
      <c r="S51" s="62"/>
      <c r="T51" s="62"/>
      <c r="U51" s="62"/>
      <c r="V51" s="62"/>
      <c r="W51" s="62"/>
      <c r="X51" s="62"/>
      <c r="Y51" s="62"/>
      <c r="Z51" s="62"/>
      <c r="AA51" s="62"/>
      <c r="AB51" s="62"/>
      <c r="AC51" s="62"/>
      <c r="AL51" s="61"/>
      <c r="AM51" s="394"/>
      <c r="AN51" s="394"/>
      <c r="AO51" s="4"/>
      <c r="AP51" s="4"/>
      <c r="AX51" s="282"/>
      <c r="AY51" s="282"/>
      <c r="AZ51" s="282"/>
      <c r="BA51" s="282"/>
      <c r="BB51" s="282"/>
      <c r="BC51" s="282"/>
      <c r="BD51" s="234"/>
      <c r="BE51" s="234"/>
    </row>
    <row r="52" spans="2:65" s="34" customFormat="1" ht="6" customHeight="1">
      <c r="L52" s="58"/>
      <c r="M52" s="62"/>
      <c r="N52" s="62"/>
      <c r="O52" s="62"/>
      <c r="P52" s="62"/>
      <c r="Q52" s="62"/>
      <c r="R52" s="62"/>
      <c r="S52" s="62"/>
      <c r="T52" s="62"/>
      <c r="U52" s="62"/>
      <c r="V52" s="62"/>
      <c r="W52" s="62"/>
      <c r="X52" s="62"/>
      <c r="Y52" s="62"/>
      <c r="Z52" s="62"/>
      <c r="AA52" s="62"/>
      <c r="AB52" s="62"/>
      <c r="AC52" s="62"/>
      <c r="AL52" s="61"/>
      <c r="AM52" s="61"/>
      <c r="AX52" s="282"/>
      <c r="AY52" s="282"/>
      <c r="AZ52" s="282"/>
      <c r="BA52" s="282"/>
      <c r="BB52" s="282"/>
      <c r="BC52" s="282"/>
      <c r="BD52" s="234"/>
      <c r="BE52" s="234"/>
    </row>
    <row r="53" spans="2:65" s="34" customFormat="1" ht="12.75" customHeight="1">
      <c r="B53" s="515" t="s">
        <v>2</v>
      </c>
      <c r="C53" s="516"/>
      <c r="D53" s="516"/>
      <c r="E53" s="516"/>
      <c r="F53" s="516"/>
      <c r="G53" s="516"/>
      <c r="H53" s="516"/>
      <c r="I53" s="516"/>
      <c r="J53" s="518" t="s">
        <v>10</v>
      </c>
      <c r="K53" s="518"/>
      <c r="L53" s="64" t="s">
        <v>3</v>
      </c>
      <c r="M53" s="518" t="s">
        <v>11</v>
      </c>
      <c r="N53" s="518"/>
      <c r="O53" s="519" t="s">
        <v>12</v>
      </c>
      <c r="P53" s="518"/>
      <c r="Q53" s="518"/>
      <c r="R53" s="518"/>
      <c r="S53" s="518"/>
      <c r="T53" s="518"/>
      <c r="U53" s="518" t="s">
        <v>13</v>
      </c>
      <c r="V53" s="518"/>
      <c r="W53" s="518"/>
      <c r="X53" s="58"/>
      <c r="Y53" s="58"/>
      <c r="Z53" s="58"/>
      <c r="AA53" s="58"/>
      <c r="AB53" s="58"/>
      <c r="AC53" s="58"/>
      <c r="AD53" s="35"/>
      <c r="AE53" s="35"/>
      <c r="AF53" s="35"/>
      <c r="AG53" s="35"/>
      <c r="AH53" s="35"/>
      <c r="AI53" s="35"/>
      <c r="AJ53" s="35"/>
      <c r="AK53" s="58"/>
      <c r="AL53" s="520">
        <f ca="1">$AL$9</f>
        <v>30</v>
      </c>
      <c r="AM53" s="521"/>
      <c r="AN53" s="529" t="s">
        <v>4</v>
      </c>
      <c r="AO53" s="529"/>
      <c r="AP53" s="521">
        <v>2</v>
      </c>
      <c r="AQ53" s="521"/>
      <c r="AR53" s="529" t="s">
        <v>5</v>
      </c>
      <c r="AS53" s="530"/>
      <c r="AT53" s="58"/>
      <c r="AU53" s="58"/>
      <c r="AX53" s="282"/>
      <c r="AY53" s="282"/>
      <c r="AZ53" s="282"/>
      <c r="BA53" s="282"/>
      <c r="BB53" s="282"/>
      <c r="BC53" s="282"/>
      <c r="BD53" s="234"/>
      <c r="BE53" s="234"/>
    </row>
    <row r="54" spans="2:65" s="34" customFormat="1" ht="13.5" customHeight="1">
      <c r="B54" s="516"/>
      <c r="C54" s="516"/>
      <c r="D54" s="516"/>
      <c r="E54" s="516"/>
      <c r="F54" s="516"/>
      <c r="G54" s="516"/>
      <c r="H54" s="516"/>
      <c r="I54" s="516"/>
      <c r="J54" s="535">
        <f>$J$10</f>
        <v>0</v>
      </c>
      <c r="K54" s="473">
        <f>$K$10</f>
        <v>0</v>
      </c>
      <c r="L54" s="537">
        <f>$L$10</f>
        <v>0</v>
      </c>
      <c r="M54" s="476">
        <f>$M$10</f>
        <v>0</v>
      </c>
      <c r="N54" s="473">
        <f>$N$10</f>
        <v>0</v>
      </c>
      <c r="O54" s="476">
        <f>$O$10</f>
        <v>0</v>
      </c>
      <c r="P54" s="470">
        <f>$P$10</f>
        <v>0</v>
      </c>
      <c r="Q54" s="470">
        <f>$Q$10</f>
        <v>0</v>
      </c>
      <c r="R54" s="470">
        <f>$R$10</f>
        <v>0</v>
      </c>
      <c r="S54" s="470">
        <f>$S$10</f>
        <v>0</v>
      </c>
      <c r="T54" s="473">
        <f>$T$10</f>
        <v>0</v>
      </c>
      <c r="U54" s="476">
        <f>$U$10</f>
        <v>0</v>
      </c>
      <c r="V54" s="470">
        <f>$V$10</f>
        <v>0</v>
      </c>
      <c r="W54" s="473">
        <f>$W$10</f>
        <v>0</v>
      </c>
      <c r="X54" s="58"/>
      <c r="Y54" s="58"/>
      <c r="Z54" s="58"/>
      <c r="AA54" s="58"/>
      <c r="AB54" s="58"/>
      <c r="AC54" s="58"/>
      <c r="AD54" s="35"/>
      <c r="AE54" s="35"/>
      <c r="AF54" s="35"/>
      <c r="AG54" s="35"/>
      <c r="AH54" s="35"/>
      <c r="AI54" s="35"/>
      <c r="AJ54" s="35"/>
      <c r="AK54" s="58"/>
      <c r="AL54" s="522"/>
      <c r="AM54" s="523"/>
      <c r="AN54" s="531"/>
      <c r="AO54" s="531"/>
      <c r="AP54" s="523"/>
      <c r="AQ54" s="523"/>
      <c r="AR54" s="531"/>
      <c r="AS54" s="532"/>
      <c r="AT54" s="58"/>
      <c r="AU54" s="58"/>
      <c r="AX54" s="282"/>
      <c r="AY54" s="282"/>
      <c r="AZ54" s="282"/>
      <c r="BA54" s="282"/>
      <c r="BB54" s="282"/>
      <c r="BC54" s="282"/>
      <c r="BD54" s="234"/>
      <c r="BE54" s="234"/>
    </row>
    <row r="55" spans="2:65" s="34" customFormat="1" ht="9" customHeight="1">
      <c r="B55" s="516"/>
      <c r="C55" s="516"/>
      <c r="D55" s="516"/>
      <c r="E55" s="516"/>
      <c r="F55" s="516"/>
      <c r="G55" s="516"/>
      <c r="H55" s="516"/>
      <c r="I55" s="516"/>
      <c r="J55" s="536"/>
      <c r="K55" s="474"/>
      <c r="L55" s="538"/>
      <c r="M55" s="477"/>
      <c r="N55" s="474"/>
      <c r="O55" s="477"/>
      <c r="P55" s="471"/>
      <c r="Q55" s="471"/>
      <c r="R55" s="471"/>
      <c r="S55" s="471"/>
      <c r="T55" s="474"/>
      <c r="U55" s="477"/>
      <c r="V55" s="471"/>
      <c r="W55" s="474"/>
      <c r="X55" s="58"/>
      <c r="Y55" s="58"/>
      <c r="Z55" s="58"/>
      <c r="AA55" s="58"/>
      <c r="AB55" s="58"/>
      <c r="AC55" s="58"/>
      <c r="AD55" s="35"/>
      <c r="AE55" s="35"/>
      <c r="AF55" s="35"/>
      <c r="AG55" s="35"/>
      <c r="AH55" s="35"/>
      <c r="AI55" s="35"/>
      <c r="AJ55" s="35"/>
      <c r="AK55" s="58"/>
      <c r="AL55" s="524"/>
      <c r="AM55" s="525"/>
      <c r="AN55" s="533"/>
      <c r="AO55" s="533"/>
      <c r="AP55" s="525"/>
      <c r="AQ55" s="525"/>
      <c r="AR55" s="533"/>
      <c r="AS55" s="534"/>
      <c r="AT55" s="58"/>
      <c r="AU55" s="58"/>
      <c r="AX55" s="282"/>
      <c r="AY55" s="282"/>
      <c r="AZ55" s="282"/>
      <c r="BA55" s="282"/>
      <c r="BB55" s="282"/>
      <c r="BC55" s="282"/>
      <c r="BD55" s="234"/>
      <c r="BE55" s="234"/>
    </row>
    <row r="56" spans="2:65" s="34" customFormat="1" ht="6" customHeight="1">
      <c r="B56" s="517"/>
      <c r="C56" s="517"/>
      <c r="D56" s="517"/>
      <c r="E56" s="517"/>
      <c r="F56" s="517"/>
      <c r="G56" s="517"/>
      <c r="H56" s="517"/>
      <c r="I56" s="517"/>
      <c r="J56" s="536"/>
      <c r="K56" s="475"/>
      <c r="L56" s="539"/>
      <c r="M56" s="478"/>
      <c r="N56" s="475"/>
      <c r="O56" s="478"/>
      <c r="P56" s="472"/>
      <c r="Q56" s="472"/>
      <c r="R56" s="472"/>
      <c r="S56" s="472"/>
      <c r="T56" s="475"/>
      <c r="U56" s="478"/>
      <c r="V56" s="472"/>
      <c r="W56" s="475"/>
      <c r="X56" s="58"/>
      <c r="Y56" s="58"/>
      <c r="Z56" s="58"/>
      <c r="AA56" s="58"/>
      <c r="AB56" s="58"/>
      <c r="AC56" s="58"/>
      <c r="AD56" s="58"/>
      <c r="AE56" s="58"/>
      <c r="AF56" s="58"/>
      <c r="AG56" s="58"/>
      <c r="AH56" s="58"/>
      <c r="AI56" s="58"/>
      <c r="AJ56" s="58"/>
      <c r="AK56" s="58"/>
      <c r="AN56" s="1"/>
      <c r="AO56" s="1"/>
      <c r="AP56" s="1"/>
      <c r="AQ56" s="1"/>
      <c r="AR56" s="1"/>
      <c r="AS56" s="1"/>
      <c r="AT56" s="58"/>
      <c r="AU56" s="58"/>
      <c r="AX56" s="282"/>
      <c r="AY56" s="282"/>
      <c r="AZ56" s="282"/>
      <c r="BA56" s="282"/>
      <c r="BB56" s="282"/>
      <c r="BC56" s="282"/>
      <c r="BD56" s="234"/>
      <c r="BE56" s="234"/>
    </row>
    <row r="57" spans="2:65" s="34" customFormat="1" ht="15" customHeight="1">
      <c r="B57" s="455" t="s">
        <v>51</v>
      </c>
      <c r="C57" s="456"/>
      <c r="D57" s="456"/>
      <c r="E57" s="456"/>
      <c r="F57" s="456"/>
      <c r="G57" s="456"/>
      <c r="H57" s="456"/>
      <c r="I57" s="457"/>
      <c r="J57" s="455" t="s">
        <v>6</v>
      </c>
      <c r="K57" s="456"/>
      <c r="L57" s="456"/>
      <c r="M57" s="456"/>
      <c r="N57" s="464"/>
      <c r="O57" s="467" t="s">
        <v>52</v>
      </c>
      <c r="P57" s="456"/>
      <c r="Q57" s="456"/>
      <c r="R57" s="456"/>
      <c r="S57" s="456"/>
      <c r="T57" s="456"/>
      <c r="U57" s="457"/>
      <c r="V57" s="65" t="s">
        <v>53</v>
      </c>
      <c r="W57" s="66"/>
      <c r="X57" s="66"/>
      <c r="Y57" s="479" t="s">
        <v>54</v>
      </c>
      <c r="Z57" s="479"/>
      <c r="AA57" s="479"/>
      <c r="AB57" s="479"/>
      <c r="AC57" s="479"/>
      <c r="AD57" s="479"/>
      <c r="AE57" s="479"/>
      <c r="AF57" s="479"/>
      <c r="AG57" s="479"/>
      <c r="AH57" s="479"/>
      <c r="AI57" s="66"/>
      <c r="AJ57" s="66"/>
      <c r="AK57" s="67"/>
      <c r="AL57" s="480" t="s">
        <v>275</v>
      </c>
      <c r="AM57" s="480"/>
      <c r="AN57" s="481" t="s">
        <v>33</v>
      </c>
      <c r="AO57" s="481"/>
      <c r="AP57" s="481"/>
      <c r="AQ57" s="481"/>
      <c r="AR57" s="481"/>
      <c r="AS57" s="482"/>
      <c r="AT57" s="58"/>
      <c r="AU57" s="58"/>
      <c r="AX57" s="282"/>
      <c r="AY57" s="282"/>
      <c r="AZ57" s="282"/>
      <c r="BA57" s="282"/>
      <c r="BB57" s="282"/>
      <c r="BC57" s="282"/>
      <c r="BD57" s="234"/>
      <c r="BE57" s="234"/>
    </row>
    <row r="58" spans="2:65" s="34" customFormat="1" ht="13.5" customHeight="1">
      <c r="B58" s="458"/>
      <c r="C58" s="459"/>
      <c r="D58" s="459"/>
      <c r="E58" s="459"/>
      <c r="F58" s="459"/>
      <c r="G58" s="459"/>
      <c r="H58" s="459"/>
      <c r="I58" s="460"/>
      <c r="J58" s="458"/>
      <c r="K58" s="459"/>
      <c r="L58" s="459"/>
      <c r="M58" s="459"/>
      <c r="N58" s="465"/>
      <c r="O58" s="468"/>
      <c r="P58" s="459"/>
      <c r="Q58" s="459"/>
      <c r="R58" s="459"/>
      <c r="S58" s="459"/>
      <c r="T58" s="459"/>
      <c r="U58" s="460"/>
      <c r="V58" s="483" t="s">
        <v>7</v>
      </c>
      <c r="W58" s="586"/>
      <c r="X58" s="586"/>
      <c r="Y58" s="587"/>
      <c r="Z58" s="489" t="s">
        <v>16</v>
      </c>
      <c r="AA58" s="490"/>
      <c r="AB58" s="490"/>
      <c r="AC58" s="491"/>
      <c r="AD58" s="607" t="s">
        <v>17</v>
      </c>
      <c r="AE58" s="608"/>
      <c r="AF58" s="608"/>
      <c r="AG58" s="609"/>
      <c r="AH58" s="501" t="s">
        <v>135</v>
      </c>
      <c r="AI58" s="502"/>
      <c r="AJ58" s="502"/>
      <c r="AK58" s="503"/>
      <c r="AL58" s="507" t="s">
        <v>276</v>
      </c>
      <c r="AM58" s="507"/>
      <c r="AN58" s="509" t="s">
        <v>19</v>
      </c>
      <c r="AO58" s="510"/>
      <c r="AP58" s="510"/>
      <c r="AQ58" s="510"/>
      <c r="AR58" s="511"/>
      <c r="AS58" s="512"/>
      <c r="AT58" s="58"/>
      <c r="AU58" s="58"/>
      <c r="AX58" s="282"/>
      <c r="AY58" s="345" t="s">
        <v>302</v>
      </c>
      <c r="AZ58" s="345" t="s">
        <v>302</v>
      </c>
      <c r="BA58" s="345" t="s">
        <v>300</v>
      </c>
      <c r="BB58" s="667" t="s">
        <v>301</v>
      </c>
      <c r="BC58" s="668"/>
      <c r="BD58" s="234"/>
      <c r="BE58" s="234"/>
    </row>
    <row r="59" spans="2:65" s="34" customFormat="1" ht="13.5" customHeight="1">
      <c r="B59" s="461"/>
      <c r="C59" s="462"/>
      <c r="D59" s="462"/>
      <c r="E59" s="462"/>
      <c r="F59" s="462"/>
      <c r="G59" s="462"/>
      <c r="H59" s="462"/>
      <c r="I59" s="463"/>
      <c r="J59" s="461"/>
      <c r="K59" s="462"/>
      <c r="L59" s="462"/>
      <c r="M59" s="462"/>
      <c r="N59" s="466"/>
      <c r="O59" s="469"/>
      <c r="P59" s="462"/>
      <c r="Q59" s="462"/>
      <c r="R59" s="462"/>
      <c r="S59" s="462"/>
      <c r="T59" s="462"/>
      <c r="U59" s="463"/>
      <c r="V59" s="588"/>
      <c r="W59" s="589"/>
      <c r="X59" s="589"/>
      <c r="Y59" s="590"/>
      <c r="Z59" s="492"/>
      <c r="AA59" s="493"/>
      <c r="AB59" s="493"/>
      <c r="AC59" s="494"/>
      <c r="AD59" s="610"/>
      <c r="AE59" s="611"/>
      <c r="AF59" s="611"/>
      <c r="AG59" s="612"/>
      <c r="AH59" s="504"/>
      <c r="AI59" s="505"/>
      <c r="AJ59" s="505"/>
      <c r="AK59" s="506"/>
      <c r="AL59" s="508"/>
      <c r="AM59" s="508"/>
      <c r="AN59" s="513"/>
      <c r="AO59" s="513"/>
      <c r="AP59" s="513"/>
      <c r="AQ59" s="513"/>
      <c r="AR59" s="513"/>
      <c r="AS59" s="514"/>
      <c r="AT59" s="58"/>
      <c r="AU59" s="58"/>
      <c r="AX59" s="282"/>
      <c r="AY59" s="346"/>
      <c r="AZ59" s="347" t="s">
        <v>296</v>
      </c>
      <c r="BA59" s="347" t="s">
        <v>299</v>
      </c>
      <c r="BB59" s="348" t="s">
        <v>297</v>
      </c>
      <c r="BC59" s="347" t="s">
        <v>296</v>
      </c>
      <c r="BD59" s="234"/>
      <c r="BE59" s="234"/>
      <c r="BL59" s="234" t="s">
        <v>310</v>
      </c>
      <c r="BM59" s="234" t="s">
        <v>203</v>
      </c>
    </row>
    <row r="60" spans="2:65" s="34" customFormat="1" ht="18" customHeight="1">
      <c r="B60" s="414"/>
      <c r="C60" s="415"/>
      <c r="D60" s="415"/>
      <c r="E60" s="415"/>
      <c r="F60" s="415"/>
      <c r="G60" s="415"/>
      <c r="H60" s="415"/>
      <c r="I60" s="451"/>
      <c r="J60" s="414"/>
      <c r="K60" s="415"/>
      <c r="L60" s="415"/>
      <c r="M60" s="415"/>
      <c r="N60" s="416"/>
      <c r="O60" s="389"/>
      <c r="P60" s="382" t="s">
        <v>0</v>
      </c>
      <c r="Q60" s="52"/>
      <c r="R60" s="382" t="s">
        <v>1</v>
      </c>
      <c r="S60" s="193"/>
      <c r="T60" s="420" t="s">
        <v>56</v>
      </c>
      <c r="U60" s="421"/>
      <c r="V60" s="422"/>
      <c r="W60" s="423"/>
      <c r="X60" s="423"/>
      <c r="Y60" s="76" t="s">
        <v>8</v>
      </c>
      <c r="Z60" s="133"/>
      <c r="AA60" s="134"/>
      <c r="AB60" s="134"/>
      <c r="AC60" s="135" t="s">
        <v>8</v>
      </c>
      <c r="AD60" s="133"/>
      <c r="AE60" s="134"/>
      <c r="AF60" s="134"/>
      <c r="AG60" s="136" t="s">
        <v>8</v>
      </c>
      <c r="AH60" s="409">
        <f>IF(V60="賃金で算定",V61+Z61-AD61,0)</f>
        <v>0</v>
      </c>
      <c r="AI60" s="410"/>
      <c r="AJ60" s="410"/>
      <c r="AK60" s="411"/>
      <c r="AL60" s="68"/>
      <c r="AM60" s="69"/>
      <c r="AN60" s="412"/>
      <c r="AO60" s="413"/>
      <c r="AP60" s="413"/>
      <c r="AQ60" s="413"/>
      <c r="AR60" s="413"/>
      <c r="AS60" s="136" t="s">
        <v>8</v>
      </c>
      <c r="AT60" s="58"/>
      <c r="AU60" s="58"/>
      <c r="AV60" s="55" t="str">
        <f>IF(OR(O60="",Q60=""),"", IF(O60&lt;20,DATE(O60+118,Q60,IF(S60="",1,S60)),DATE(O60+88,Q60,IF(S60="",1,S60))))</f>
        <v/>
      </c>
      <c r="AW60" s="57" t="str">
        <f>IF(AV60&lt;=設定シート!C$15,"昔",IF(AV60&lt;=設定シート!E$15,"上",IF(AV60&lt;=設定シート!G$15,"中","下")))</f>
        <v>下</v>
      </c>
      <c r="AX60" s="282">
        <f>IF(AV60&lt;=設定シート!$E$36,5,IF(AV60&lt;=設定シート!$I$36,7,IF(AV60&lt;=設定シート!$M$36,9,11)))</f>
        <v>11</v>
      </c>
      <c r="AY60" s="351"/>
      <c r="AZ60" s="349"/>
      <c r="BA60" s="353">
        <f>AN60</f>
        <v>0</v>
      </c>
      <c r="BB60" s="349"/>
      <c r="BC60" s="349"/>
      <c r="BD60" s="234"/>
      <c r="BE60" s="234"/>
      <c r="BL60" s="1"/>
      <c r="BM60" s="1"/>
    </row>
    <row r="61" spans="2:65" s="34" customFormat="1" ht="18" customHeight="1">
      <c r="B61" s="417"/>
      <c r="C61" s="418"/>
      <c r="D61" s="418"/>
      <c r="E61" s="418"/>
      <c r="F61" s="418"/>
      <c r="G61" s="418"/>
      <c r="H61" s="418"/>
      <c r="I61" s="452"/>
      <c r="J61" s="417"/>
      <c r="K61" s="418"/>
      <c r="L61" s="418"/>
      <c r="M61" s="418"/>
      <c r="N61" s="419"/>
      <c r="O61" s="195"/>
      <c r="P61" s="35" t="s">
        <v>0</v>
      </c>
      <c r="Q61" s="53"/>
      <c r="R61" s="35" t="s">
        <v>1</v>
      </c>
      <c r="S61" s="196"/>
      <c r="T61" s="424" t="s">
        <v>57</v>
      </c>
      <c r="U61" s="425"/>
      <c r="V61" s="426"/>
      <c r="W61" s="427"/>
      <c r="X61" s="427"/>
      <c r="Y61" s="428"/>
      <c r="Z61" s="453"/>
      <c r="AA61" s="454"/>
      <c r="AB61" s="454"/>
      <c r="AC61" s="454"/>
      <c r="AD61" s="453"/>
      <c r="AE61" s="454"/>
      <c r="AF61" s="454"/>
      <c r="AG61" s="546"/>
      <c r="AH61" s="402">
        <f>IF(V60="賃金で算定",0,V61+Z61-AD61)</f>
        <v>0</v>
      </c>
      <c r="AI61" s="402"/>
      <c r="AJ61" s="402"/>
      <c r="AK61" s="403"/>
      <c r="AL61" s="407">
        <f>IF(V60="賃金で算定","賃金で算定",IF(OR(V61=0,$F78="",AV60=""),0,IF(AW60="昔",VLOOKUP($F78,労務比率,AX60,FALSE),IF(AW60="上",VLOOKUP($F78,労務比率,AX60,FALSE),IF(AW60="中",VLOOKUP($F78,労務比率,AX60,FALSE),VLOOKUP($F78,労務比率,AX60,FALSE))))))</f>
        <v>0</v>
      </c>
      <c r="AM61" s="408"/>
      <c r="AN61" s="404">
        <f>IF(V60="賃金で算定",0,INT(AH61*AL61/100))</f>
        <v>0</v>
      </c>
      <c r="AO61" s="405"/>
      <c r="AP61" s="405"/>
      <c r="AQ61" s="405"/>
      <c r="AR61" s="405"/>
      <c r="AS61" s="39"/>
      <c r="AT61" s="58"/>
      <c r="AU61" s="58"/>
      <c r="AV61" s="55"/>
      <c r="AW61" s="57"/>
      <c r="AX61" s="282"/>
      <c r="AY61" s="352">
        <f>AH61</f>
        <v>0</v>
      </c>
      <c r="AZ61" s="350">
        <f>IF(AV60&lt;=設定シート!C$85,AH61,IF(AND(AV60&gt;=設定シート!E$85,AV60&lt;=設定シート!G$85),AH61*105/108,AH61))</f>
        <v>0</v>
      </c>
      <c r="BA61" s="347"/>
      <c r="BB61" s="350">
        <f>IF($AL61="賃金で算定",0,INT(AY61*$AL61/100))</f>
        <v>0</v>
      </c>
      <c r="BC61" s="350">
        <f>IF(AY61=AZ61,BB61,AZ61*$AL61/100)</f>
        <v>0</v>
      </c>
      <c r="BD61" s="234"/>
      <c r="BE61" s="234"/>
      <c r="BL61" s="234">
        <f>IF(AY61=AZ61,0,1)</f>
        <v>0</v>
      </c>
      <c r="BM61" s="234" t="str">
        <f>IF(BL61=1,AL61,"")</f>
        <v/>
      </c>
    </row>
    <row r="62" spans="2:65" s="34" customFormat="1" ht="18" customHeight="1">
      <c r="B62" s="414"/>
      <c r="C62" s="415"/>
      <c r="D62" s="415"/>
      <c r="E62" s="415"/>
      <c r="F62" s="415"/>
      <c r="G62" s="415"/>
      <c r="H62" s="415"/>
      <c r="I62" s="451"/>
      <c r="J62" s="414"/>
      <c r="K62" s="415"/>
      <c r="L62" s="415"/>
      <c r="M62" s="415"/>
      <c r="N62" s="416"/>
      <c r="O62" s="389"/>
      <c r="P62" s="382" t="s">
        <v>45</v>
      </c>
      <c r="Q62" s="52"/>
      <c r="R62" s="382" t="s">
        <v>46</v>
      </c>
      <c r="S62" s="193"/>
      <c r="T62" s="420" t="s">
        <v>47</v>
      </c>
      <c r="U62" s="421"/>
      <c r="V62" s="422"/>
      <c r="W62" s="423"/>
      <c r="X62" s="423"/>
      <c r="Y62" s="77"/>
      <c r="Z62" s="41"/>
      <c r="AA62" s="42"/>
      <c r="AB62" s="42"/>
      <c r="AC62" s="43"/>
      <c r="AD62" s="41"/>
      <c r="AE62" s="42"/>
      <c r="AF62" s="42"/>
      <c r="AG62" s="48"/>
      <c r="AH62" s="409">
        <f>IF(V62="賃金で算定",V63+Z63-AD63,0)</f>
        <v>0</v>
      </c>
      <c r="AI62" s="410"/>
      <c r="AJ62" s="410"/>
      <c r="AK62" s="411"/>
      <c r="AL62" s="68"/>
      <c r="AM62" s="69"/>
      <c r="AN62" s="412"/>
      <c r="AO62" s="413"/>
      <c r="AP62" s="413"/>
      <c r="AQ62" s="413"/>
      <c r="AR62" s="413"/>
      <c r="AS62" s="40"/>
      <c r="AT62" s="58"/>
      <c r="AU62" s="58"/>
      <c r="AV62" s="55" t="str">
        <f>IF(OR(O62="",Q62=""),"", IF(O62&lt;20,DATE(O62+118,Q62,IF(S62="",1,S62)),DATE(O62+88,Q62,IF(S62="",1,S62))))</f>
        <v/>
      </c>
      <c r="AW62" s="57" t="str">
        <f>IF(AV62&lt;=設定シート!C$15,"昔",IF(AV62&lt;=設定シート!E$15,"上",IF(AV62&lt;=設定シート!G$15,"中","下")))</f>
        <v>下</v>
      </c>
      <c r="AX62" s="282">
        <f>IF(AV62&lt;=設定シート!$E$36,5,IF(AV62&lt;=設定シート!$I$36,7,IF(AV62&lt;=設定シート!$M$36,9,11)))</f>
        <v>11</v>
      </c>
      <c r="AY62" s="351"/>
      <c r="AZ62" s="349"/>
      <c r="BA62" s="353">
        <f t="shared" ref="BA62" si="10">AN62</f>
        <v>0</v>
      </c>
      <c r="BB62" s="349"/>
      <c r="BC62" s="349"/>
      <c r="BD62" s="234"/>
      <c r="BE62" s="234"/>
      <c r="BL62" s="234"/>
      <c r="BM62" s="234"/>
    </row>
    <row r="63" spans="2:65" s="34" customFormat="1" ht="18" customHeight="1">
      <c r="B63" s="417"/>
      <c r="C63" s="418"/>
      <c r="D63" s="418"/>
      <c r="E63" s="418"/>
      <c r="F63" s="418"/>
      <c r="G63" s="418"/>
      <c r="H63" s="418"/>
      <c r="I63" s="452"/>
      <c r="J63" s="417"/>
      <c r="K63" s="418"/>
      <c r="L63" s="418"/>
      <c r="M63" s="418"/>
      <c r="N63" s="419"/>
      <c r="O63" s="195"/>
      <c r="P63" s="383" t="s">
        <v>45</v>
      </c>
      <c r="Q63" s="53"/>
      <c r="R63" s="383" t="s">
        <v>46</v>
      </c>
      <c r="S63" s="196"/>
      <c r="T63" s="424" t="s">
        <v>48</v>
      </c>
      <c r="U63" s="425"/>
      <c r="V63" s="426"/>
      <c r="W63" s="427"/>
      <c r="X63" s="427"/>
      <c r="Y63" s="428"/>
      <c r="Z63" s="453"/>
      <c r="AA63" s="454"/>
      <c r="AB63" s="454"/>
      <c r="AC63" s="454"/>
      <c r="AD63" s="453"/>
      <c r="AE63" s="454"/>
      <c r="AF63" s="454"/>
      <c r="AG63" s="546"/>
      <c r="AH63" s="402">
        <f>IF(V62="賃金で算定",0,V63+Z63-AD63)</f>
        <v>0</v>
      </c>
      <c r="AI63" s="402"/>
      <c r="AJ63" s="402"/>
      <c r="AK63" s="403"/>
      <c r="AL63" s="407">
        <f>IF(V62="賃金で算定","賃金で算定",IF(OR(V63=0,$F78="",AV62=""),0,IF(AW62="昔",VLOOKUP($F78,労務比率,AX62,FALSE),IF(AW62="上",VLOOKUP($F78,労務比率,AX62,FALSE),IF(AW62="中",VLOOKUP($F78,労務比率,AX62,FALSE),VLOOKUP($F78,労務比率,AX62,FALSE))))))</f>
        <v>0</v>
      </c>
      <c r="AM63" s="408"/>
      <c r="AN63" s="404">
        <f>IF(V62="賃金で算定",0,INT(AH63*AL63/100))</f>
        <v>0</v>
      </c>
      <c r="AO63" s="405"/>
      <c r="AP63" s="405"/>
      <c r="AQ63" s="405"/>
      <c r="AR63" s="405"/>
      <c r="AS63" s="39"/>
      <c r="AT63" s="58"/>
      <c r="AU63" s="58"/>
      <c r="AV63" s="55"/>
      <c r="AW63" s="57"/>
      <c r="AX63" s="282"/>
      <c r="AY63" s="352">
        <f t="shared" ref="AY63" si="11">AH63</f>
        <v>0</v>
      </c>
      <c r="AZ63" s="350">
        <f>IF(AV62&lt;=設定シート!C$85,AH63,IF(AND(AV62&gt;=設定シート!E$85,AV62&lt;=設定シート!G$85),AH63*105/108,AH63))</f>
        <v>0</v>
      </c>
      <c r="BA63" s="347"/>
      <c r="BB63" s="350">
        <f t="shared" ref="BB63" si="12">IF($AL63="賃金で算定",0,INT(AY63*$AL63/100))</f>
        <v>0</v>
      </c>
      <c r="BC63" s="350">
        <f>IF(AY63=AZ63,BB63,AZ63*$AL63/100)</f>
        <v>0</v>
      </c>
      <c r="BD63" s="234"/>
      <c r="BE63" s="234"/>
      <c r="BL63" s="234">
        <f>IF(AY63=AZ63,0,1)</f>
        <v>0</v>
      </c>
      <c r="BM63" s="234" t="str">
        <f>IF(BL63=1,AL63,"")</f>
        <v/>
      </c>
    </row>
    <row r="64" spans="2:65" s="34" customFormat="1" ht="18" customHeight="1">
      <c r="B64" s="414"/>
      <c r="C64" s="415"/>
      <c r="D64" s="415"/>
      <c r="E64" s="415"/>
      <c r="F64" s="415"/>
      <c r="G64" s="415"/>
      <c r="H64" s="415"/>
      <c r="I64" s="451"/>
      <c r="J64" s="414"/>
      <c r="K64" s="415"/>
      <c r="L64" s="415"/>
      <c r="M64" s="415"/>
      <c r="N64" s="416"/>
      <c r="O64" s="194"/>
      <c r="P64" s="382" t="s">
        <v>45</v>
      </c>
      <c r="Q64" s="52"/>
      <c r="R64" s="382" t="s">
        <v>46</v>
      </c>
      <c r="S64" s="193"/>
      <c r="T64" s="420" t="s">
        <v>47</v>
      </c>
      <c r="U64" s="421"/>
      <c r="V64" s="422"/>
      <c r="W64" s="423"/>
      <c r="X64" s="423"/>
      <c r="Y64" s="77"/>
      <c r="Z64" s="41"/>
      <c r="AA64" s="42"/>
      <c r="AB64" s="42"/>
      <c r="AC64" s="43"/>
      <c r="AD64" s="41"/>
      <c r="AE64" s="42"/>
      <c r="AF64" s="42"/>
      <c r="AG64" s="48"/>
      <c r="AH64" s="409">
        <f>IF(V64="賃金で算定",V65+Z65-AD65,0)</f>
        <v>0</v>
      </c>
      <c r="AI64" s="410"/>
      <c r="AJ64" s="410"/>
      <c r="AK64" s="411"/>
      <c r="AL64" s="68"/>
      <c r="AM64" s="69"/>
      <c r="AN64" s="412"/>
      <c r="AO64" s="413"/>
      <c r="AP64" s="413"/>
      <c r="AQ64" s="413"/>
      <c r="AR64" s="413"/>
      <c r="AS64" s="40"/>
      <c r="AT64" s="58"/>
      <c r="AU64" s="58"/>
      <c r="AV64" s="55" t="str">
        <f>IF(OR(O64="",Q64=""),"", IF(O64&lt;20,DATE(O64+118,Q64,IF(S64="",1,S64)),DATE(O64+88,Q64,IF(S64="",1,S64))))</f>
        <v/>
      </c>
      <c r="AW64" s="57" t="str">
        <f>IF(AV64&lt;=設定シート!C$15,"昔",IF(AV64&lt;=設定シート!E$15,"上",IF(AV64&lt;=設定シート!G$15,"中","下")))</f>
        <v>下</v>
      </c>
      <c r="AX64" s="282">
        <f>IF(AV64&lt;=設定シート!$E$36,5,IF(AV64&lt;=設定シート!$I$36,7,IF(AV64&lt;=設定シート!$M$36,9,11)))</f>
        <v>11</v>
      </c>
      <c r="AY64" s="351"/>
      <c r="AZ64" s="349"/>
      <c r="BA64" s="353">
        <f t="shared" ref="BA64" si="13">AN64</f>
        <v>0</v>
      </c>
      <c r="BB64" s="349"/>
      <c r="BC64" s="349"/>
      <c r="BD64" s="234"/>
      <c r="BE64" s="234"/>
      <c r="BL64" s="1"/>
      <c r="BM64" s="1"/>
    </row>
    <row r="65" spans="2:65" s="34" customFormat="1" ht="18" customHeight="1">
      <c r="B65" s="417"/>
      <c r="C65" s="418"/>
      <c r="D65" s="418"/>
      <c r="E65" s="418"/>
      <c r="F65" s="418"/>
      <c r="G65" s="418"/>
      <c r="H65" s="418"/>
      <c r="I65" s="452"/>
      <c r="J65" s="417"/>
      <c r="K65" s="418"/>
      <c r="L65" s="418"/>
      <c r="M65" s="418"/>
      <c r="N65" s="419"/>
      <c r="O65" s="195"/>
      <c r="P65" s="383" t="s">
        <v>45</v>
      </c>
      <c r="Q65" s="53"/>
      <c r="R65" s="383" t="s">
        <v>46</v>
      </c>
      <c r="S65" s="196"/>
      <c r="T65" s="424" t="s">
        <v>48</v>
      </c>
      <c r="U65" s="425"/>
      <c r="V65" s="426"/>
      <c r="W65" s="427"/>
      <c r="X65" s="427"/>
      <c r="Y65" s="428"/>
      <c r="Z65" s="426"/>
      <c r="AA65" s="427"/>
      <c r="AB65" s="427"/>
      <c r="AC65" s="427"/>
      <c r="AD65" s="426"/>
      <c r="AE65" s="427"/>
      <c r="AF65" s="427"/>
      <c r="AG65" s="428"/>
      <c r="AH65" s="402">
        <f>IF(V64="賃金で算定",0,V65+Z65-AD65)</f>
        <v>0</v>
      </c>
      <c r="AI65" s="402"/>
      <c r="AJ65" s="402"/>
      <c r="AK65" s="403"/>
      <c r="AL65" s="407">
        <f>IF(V64="賃金で算定","賃金で算定",IF(OR(V65=0,$F78="",AV64=""),0,IF(AW64="昔",VLOOKUP($F78,労務比率,AX64,FALSE),IF(AW64="上",VLOOKUP($F78,労務比率,AX64,FALSE),IF(AW64="中",VLOOKUP($F78,労務比率,AX64,FALSE),VLOOKUP($F78,労務比率,AX64,FALSE))))))</f>
        <v>0</v>
      </c>
      <c r="AM65" s="408"/>
      <c r="AN65" s="404">
        <f>IF(V64="賃金で算定",0,INT(AH65*AL65/100))</f>
        <v>0</v>
      </c>
      <c r="AO65" s="405"/>
      <c r="AP65" s="405"/>
      <c r="AQ65" s="405"/>
      <c r="AR65" s="405"/>
      <c r="AS65" s="39"/>
      <c r="AT65" s="58"/>
      <c r="AU65" s="58"/>
      <c r="AV65" s="55"/>
      <c r="AW65" s="57"/>
      <c r="AX65" s="282"/>
      <c r="AY65" s="352">
        <f t="shared" ref="AY65" si="14">AH65</f>
        <v>0</v>
      </c>
      <c r="AZ65" s="350">
        <f>IF(AV64&lt;=設定シート!C$85,AH65,IF(AND(AV64&gt;=設定シート!E$85,AV64&lt;=設定シート!G$85),AH65*105/108,AH65))</f>
        <v>0</v>
      </c>
      <c r="BA65" s="347"/>
      <c r="BB65" s="350">
        <f t="shared" ref="BB65" si="15">IF($AL65="賃金で算定",0,INT(AY65*$AL65/100))</f>
        <v>0</v>
      </c>
      <c r="BC65" s="350">
        <f>IF(AY65=AZ65,BB65,AZ65*$AL65/100)</f>
        <v>0</v>
      </c>
      <c r="BD65" s="234"/>
      <c r="BE65" s="234"/>
      <c r="BL65" s="234">
        <f>IF(AY65=AZ65,0,1)</f>
        <v>0</v>
      </c>
      <c r="BM65" s="234" t="str">
        <f>IF(BL65=1,AL65,"")</f>
        <v/>
      </c>
    </row>
    <row r="66" spans="2:65" s="34" customFormat="1" ht="18" customHeight="1">
      <c r="B66" s="414"/>
      <c r="C66" s="415"/>
      <c r="D66" s="415"/>
      <c r="E66" s="415"/>
      <c r="F66" s="415"/>
      <c r="G66" s="415"/>
      <c r="H66" s="415"/>
      <c r="I66" s="451"/>
      <c r="J66" s="414"/>
      <c r="K66" s="415"/>
      <c r="L66" s="415"/>
      <c r="M66" s="415"/>
      <c r="N66" s="416"/>
      <c r="O66" s="194"/>
      <c r="P66" s="382" t="s">
        <v>45</v>
      </c>
      <c r="Q66" s="52"/>
      <c r="R66" s="382" t="s">
        <v>46</v>
      </c>
      <c r="S66" s="193"/>
      <c r="T66" s="420" t="s">
        <v>47</v>
      </c>
      <c r="U66" s="421"/>
      <c r="V66" s="422"/>
      <c r="W66" s="423"/>
      <c r="X66" s="423"/>
      <c r="Y66" s="78"/>
      <c r="Z66" s="37"/>
      <c r="AA66" s="38"/>
      <c r="AB66" s="38"/>
      <c r="AC66" s="49"/>
      <c r="AD66" s="37"/>
      <c r="AE66" s="38"/>
      <c r="AF66" s="38"/>
      <c r="AG66" s="50"/>
      <c r="AH66" s="409">
        <f>IF(V66="賃金で算定",V67+Z67-AD67,0)</f>
        <v>0</v>
      </c>
      <c r="AI66" s="410"/>
      <c r="AJ66" s="410"/>
      <c r="AK66" s="411"/>
      <c r="AL66" s="68"/>
      <c r="AM66" s="69"/>
      <c r="AN66" s="412"/>
      <c r="AO66" s="413"/>
      <c r="AP66" s="413"/>
      <c r="AQ66" s="413"/>
      <c r="AR66" s="413"/>
      <c r="AS66" s="40"/>
      <c r="AT66" s="58"/>
      <c r="AU66" s="58"/>
      <c r="AV66" s="55" t="str">
        <f>IF(OR(O66="",Q66=""),"", IF(O66&lt;20,DATE(O66+118,Q66,IF(S66="",1,S66)),DATE(O66+88,Q66,IF(S66="",1,S66))))</f>
        <v/>
      </c>
      <c r="AW66" s="57" t="str">
        <f>IF(AV66&lt;=設定シート!C$15,"昔",IF(AV66&lt;=設定シート!E$15,"上",IF(AV66&lt;=設定シート!G$15,"中","下")))</f>
        <v>下</v>
      </c>
      <c r="AX66" s="282">
        <f>IF(AV66&lt;=設定シート!$E$36,5,IF(AV66&lt;=設定シート!$I$36,7,IF(AV66&lt;=設定シート!$M$36,9,11)))</f>
        <v>11</v>
      </c>
      <c r="AY66" s="351"/>
      <c r="AZ66" s="349"/>
      <c r="BA66" s="353">
        <f t="shared" ref="BA66" si="16">AN66</f>
        <v>0</v>
      </c>
      <c r="BB66" s="349"/>
      <c r="BC66" s="349"/>
      <c r="BD66" s="234"/>
      <c r="BE66" s="234"/>
      <c r="BL66" s="1"/>
      <c r="BM66" s="1"/>
    </row>
    <row r="67" spans="2:65" s="34" customFormat="1" ht="18" customHeight="1">
      <c r="B67" s="417"/>
      <c r="C67" s="418"/>
      <c r="D67" s="418"/>
      <c r="E67" s="418"/>
      <c r="F67" s="418"/>
      <c r="G67" s="418"/>
      <c r="H67" s="418"/>
      <c r="I67" s="452"/>
      <c r="J67" s="417"/>
      <c r="K67" s="418"/>
      <c r="L67" s="418"/>
      <c r="M67" s="418"/>
      <c r="N67" s="419"/>
      <c r="O67" s="195"/>
      <c r="P67" s="383" t="s">
        <v>45</v>
      </c>
      <c r="Q67" s="53"/>
      <c r="R67" s="383" t="s">
        <v>46</v>
      </c>
      <c r="S67" s="196"/>
      <c r="T67" s="424" t="s">
        <v>48</v>
      </c>
      <c r="U67" s="425"/>
      <c r="V67" s="426"/>
      <c r="W67" s="427"/>
      <c r="X67" s="427"/>
      <c r="Y67" s="428"/>
      <c r="Z67" s="453"/>
      <c r="AA67" s="454"/>
      <c r="AB67" s="454"/>
      <c r="AC67" s="454"/>
      <c r="AD67" s="453"/>
      <c r="AE67" s="454"/>
      <c r="AF67" s="454"/>
      <c r="AG67" s="546"/>
      <c r="AH67" s="402">
        <f>IF(V66="賃金で算定",0,V67+Z67-AD67)</f>
        <v>0</v>
      </c>
      <c r="AI67" s="402"/>
      <c r="AJ67" s="402"/>
      <c r="AK67" s="403"/>
      <c r="AL67" s="407">
        <f>IF(V66="賃金で算定","賃金で算定",IF(OR(V67=0,$F78="",AV66=""),0,IF(AW66="昔",VLOOKUP($F78,労務比率,AX66,FALSE),IF(AW66="上",VLOOKUP($F78,労務比率,AX66,FALSE),IF(AW66="中",VLOOKUP($F78,労務比率,AX66,FALSE),VLOOKUP($F78,労務比率,AX66,FALSE))))))</f>
        <v>0</v>
      </c>
      <c r="AM67" s="408"/>
      <c r="AN67" s="404">
        <f>IF(V66="賃金で算定",0,INT(AH67*AL67/100))</f>
        <v>0</v>
      </c>
      <c r="AO67" s="405"/>
      <c r="AP67" s="405"/>
      <c r="AQ67" s="405"/>
      <c r="AR67" s="405"/>
      <c r="AS67" s="39"/>
      <c r="AT67" s="58"/>
      <c r="AU67" s="58"/>
      <c r="AV67" s="55"/>
      <c r="AW67" s="57"/>
      <c r="AX67" s="282"/>
      <c r="AY67" s="352">
        <f t="shared" ref="AY67" si="17">AH67</f>
        <v>0</v>
      </c>
      <c r="AZ67" s="350">
        <f>IF(AV66&lt;=設定シート!C$85,AH67,IF(AND(AV66&gt;=設定シート!E$85,AV66&lt;=設定シート!G$85),AH67*105/108,AH67))</f>
        <v>0</v>
      </c>
      <c r="BA67" s="347"/>
      <c r="BB67" s="350">
        <f t="shared" ref="BB67" si="18">IF($AL67="賃金で算定",0,INT(AY67*$AL67/100))</f>
        <v>0</v>
      </c>
      <c r="BC67" s="350">
        <f>IF(AY67=AZ67,BB67,AZ67*$AL67/100)</f>
        <v>0</v>
      </c>
      <c r="BD67" s="234"/>
      <c r="BE67" s="234"/>
      <c r="BL67" s="234">
        <f>IF(AY67=AZ67,0,1)</f>
        <v>0</v>
      </c>
      <c r="BM67" s="234" t="str">
        <f>IF(BL67=1,AL67,"")</f>
        <v/>
      </c>
    </row>
    <row r="68" spans="2:65" s="34" customFormat="1" ht="18" customHeight="1">
      <c r="B68" s="414"/>
      <c r="C68" s="415"/>
      <c r="D68" s="415"/>
      <c r="E68" s="415"/>
      <c r="F68" s="415"/>
      <c r="G68" s="415"/>
      <c r="H68" s="415"/>
      <c r="I68" s="451"/>
      <c r="J68" s="414"/>
      <c r="K68" s="415"/>
      <c r="L68" s="415"/>
      <c r="M68" s="415"/>
      <c r="N68" s="416"/>
      <c r="O68" s="194"/>
      <c r="P68" s="382" t="s">
        <v>45</v>
      </c>
      <c r="Q68" s="52"/>
      <c r="R68" s="382" t="s">
        <v>46</v>
      </c>
      <c r="S68" s="193"/>
      <c r="T68" s="420" t="s">
        <v>47</v>
      </c>
      <c r="U68" s="421"/>
      <c r="V68" s="422"/>
      <c r="W68" s="423"/>
      <c r="X68" s="423"/>
      <c r="Y68" s="77"/>
      <c r="Z68" s="41"/>
      <c r="AA68" s="42"/>
      <c r="AB68" s="42"/>
      <c r="AC68" s="43"/>
      <c r="AD68" s="41"/>
      <c r="AE68" s="42"/>
      <c r="AF68" s="42"/>
      <c r="AG68" s="48"/>
      <c r="AH68" s="409">
        <f>IF(V68="賃金で算定",V69+Z69-AD69,0)</f>
        <v>0</v>
      </c>
      <c r="AI68" s="410"/>
      <c r="AJ68" s="410"/>
      <c r="AK68" s="411"/>
      <c r="AL68" s="68"/>
      <c r="AM68" s="69"/>
      <c r="AN68" s="412"/>
      <c r="AO68" s="413"/>
      <c r="AP68" s="413"/>
      <c r="AQ68" s="413"/>
      <c r="AR68" s="413"/>
      <c r="AS68" s="40"/>
      <c r="AT68" s="58"/>
      <c r="AU68" s="58"/>
      <c r="AV68" s="55" t="str">
        <f>IF(OR(O68="",Q68=""),"", IF(O68&lt;20,DATE(O68+118,Q68,IF(S68="",1,S68)),DATE(O68+88,Q68,IF(S68="",1,S68))))</f>
        <v/>
      </c>
      <c r="AW68" s="57" t="str">
        <f>IF(AV68&lt;=設定シート!C$15,"昔",IF(AV68&lt;=設定シート!E$15,"上",IF(AV68&lt;=設定シート!G$15,"中","下")))</f>
        <v>下</v>
      </c>
      <c r="AX68" s="282">
        <f>IF(AV68&lt;=設定シート!$E$36,5,IF(AV68&lt;=設定シート!$I$36,7,IF(AV68&lt;=設定シート!$M$36,9,11)))</f>
        <v>11</v>
      </c>
      <c r="AY68" s="351"/>
      <c r="AZ68" s="349"/>
      <c r="BA68" s="353">
        <f t="shared" ref="BA68" si="19">AN68</f>
        <v>0</v>
      </c>
      <c r="BB68" s="349"/>
      <c r="BC68" s="349"/>
      <c r="BD68" s="234"/>
      <c r="BE68" s="234"/>
      <c r="BL68" s="1"/>
      <c r="BM68" s="1"/>
    </row>
    <row r="69" spans="2:65" s="34" customFormat="1" ht="18" customHeight="1">
      <c r="B69" s="417"/>
      <c r="C69" s="418"/>
      <c r="D69" s="418"/>
      <c r="E69" s="418"/>
      <c r="F69" s="418"/>
      <c r="G69" s="418"/>
      <c r="H69" s="418"/>
      <c r="I69" s="452"/>
      <c r="J69" s="417"/>
      <c r="K69" s="418"/>
      <c r="L69" s="418"/>
      <c r="M69" s="418"/>
      <c r="N69" s="419"/>
      <c r="O69" s="195"/>
      <c r="P69" s="383" t="s">
        <v>45</v>
      </c>
      <c r="Q69" s="53"/>
      <c r="R69" s="383" t="s">
        <v>46</v>
      </c>
      <c r="S69" s="196"/>
      <c r="T69" s="424" t="s">
        <v>48</v>
      </c>
      <c r="U69" s="425"/>
      <c r="V69" s="426"/>
      <c r="W69" s="427"/>
      <c r="X69" s="427"/>
      <c r="Y69" s="428"/>
      <c r="Z69" s="426"/>
      <c r="AA69" s="427"/>
      <c r="AB69" s="427"/>
      <c r="AC69" s="427"/>
      <c r="AD69" s="453"/>
      <c r="AE69" s="454"/>
      <c r="AF69" s="454"/>
      <c r="AG69" s="546"/>
      <c r="AH69" s="402">
        <f>IF(V68="賃金で算定",0,V69+Z69-AD69)</f>
        <v>0</v>
      </c>
      <c r="AI69" s="402"/>
      <c r="AJ69" s="402"/>
      <c r="AK69" s="403"/>
      <c r="AL69" s="407">
        <f>IF(V68="賃金で算定","賃金で算定",IF(OR(V69=0,$F78="",AV68=""),0,IF(AW68="昔",VLOOKUP($F78,労務比率,AX68,FALSE),IF(AW68="上",VLOOKUP($F78,労務比率,AX68,FALSE),IF(AW68="中",VLOOKUP($F78,労務比率,AX68,FALSE),VLOOKUP($F78,労務比率,AX68,FALSE))))))</f>
        <v>0</v>
      </c>
      <c r="AM69" s="408"/>
      <c r="AN69" s="404">
        <f>IF(V68="賃金で算定",0,INT(AH69*AL69/100))</f>
        <v>0</v>
      </c>
      <c r="AO69" s="405"/>
      <c r="AP69" s="405"/>
      <c r="AQ69" s="405"/>
      <c r="AR69" s="405"/>
      <c r="AS69" s="39"/>
      <c r="AT69" s="58"/>
      <c r="AU69" s="58"/>
      <c r="AV69" s="55"/>
      <c r="AW69" s="57"/>
      <c r="AX69" s="282"/>
      <c r="AY69" s="352">
        <f t="shared" ref="AY69" si="20">AH69</f>
        <v>0</v>
      </c>
      <c r="AZ69" s="350">
        <f>IF(AV68&lt;=設定シート!C$85,AH69,IF(AND(AV68&gt;=設定シート!E$85,AV68&lt;=設定シート!G$85),AH69*105/108,AH69))</f>
        <v>0</v>
      </c>
      <c r="BA69" s="347"/>
      <c r="BB69" s="350">
        <f t="shared" ref="BB69" si="21">IF($AL69="賃金で算定",0,INT(AY69*$AL69/100))</f>
        <v>0</v>
      </c>
      <c r="BC69" s="350">
        <f>IF(AY69=AZ69,BB69,AZ69*$AL69/100)</f>
        <v>0</v>
      </c>
      <c r="BD69" s="234"/>
      <c r="BE69" s="234"/>
      <c r="BL69" s="234">
        <f>IF(AY69=AZ69,0,1)</f>
        <v>0</v>
      </c>
      <c r="BM69" s="234" t="str">
        <f>IF(BL69=1,AL69,"")</f>
        <v/>
      </c>
    </row>
    <row r="70" spans="2:65" s="34" customFormat="1" ht="18" customHeight="1">
      <c r="B70" s="414"/>
      <c r="C70" s="415"/>
      <c r="D70" s="415"/>
      <c r="E70" s="415"/>
      <c r="F70" s="415"/>
      <c r="G70" s="415"/>
      <c r="H70" s="415"/>
      <c r="I70" s="451"/>
      <c r="J70" s="414"/>
      <c r="K70" s="415"/>
      <c r="L70" s="415"/>
      <c r="M70" s="415"/>
      <c r="N70" s="416"/>
      <c r="O70" s="194"/>
      <c r="P70" s="382" t="s">
        <v>45</v>
      </c>
      <c r="Q70" s="52"/>
      <c r="R70" s="382" t="s">
        <v>46</v>
      </c>
      <c r="S70" s="193"/>
      <c r="T70" s="420" t="s">
        <v>47</v>
      </c>
      <c r="U70" s="421"/>
      <c r="V70" s="422"/>
      <c r="W70" s="423"/>
      <c r="X70" s="423"/>
      <c r="Y70" s="77"/>
      <c r="Z70" s="41"/>
      <c r="AA70" s="42"/>
      <c r="AB70" s="42"/>
      <c r="AC70" s="43"/>
      <c r="AD70" s="41"/>
      <c r="AE70" s="42"/>
      <c r="AF70" s="42"/>
      <c r="AG70" s="48"/>
      <c r="AH70" s="409">
        <f>IF(V70="賃金で算定",V71+Z71-AD71,0)</f>
        <v>0</v>
      </c>
      <c r="AI70" s="410"/>
      <c r="AJ70" s="410"/>
      <c r="AK70" s="411"/>
      <c r="AL70" s="68"/>
      <c r="AM70" s="69"/>
      <c r="AN70" s="412"/>
      <c r="AO70" s="413"/>
      <c r="AP70" s="413"/>
      <c r="AQ70" s="413"/>
      <c r="AR70" s="413"/>
      <c r="AS70" s="40"/>
      <c r="AT70" s="58"/>
      <c r="AU70" s="58"/>
      <c r="AV70" s="55" t="str">
        <f>IF(OR(O70="",Q70=""),"", IF(O70&lt;20,DATE(O70+118,Q70,IF(S70="",1,S70)),DATE(O70+88,Q70,IF(S70="",1,S70))))</f>
        <v/>
      </c>
      <c r="AW70" s="57" t="str">
        <f>IF(AV70&lt;=設定シート!C$15,"昔",IF(AV70&lt;=設定シート!E$15,"上",IF(AV70&lt;=設定シート!G$15,"中","下")))</f>
        <v>下</v>
      </c>
      <c r="AX70" s="282">
        <f>IF(AV70&lt;=設定シート!$E$36,5,IF(AV70&lt;=設定シート!$I$36,7,IF(AV70&lt;=設定シート!$M$36,9,11)))</f>
        <v>11</v>
      </c>
      <c r="AY70" s="351"/>
      <c r="AZ70" s="349"/>
      <c r="BA70" s="353">
        <f t="shared" ref="BA70" si="22">AN70</f>
        <v>0</v>
      </c>
      <c r="BB70" s="349"/>
      <c r="BC70" s="349"/>
      <c r="BD70" s="234"/>
      <c r="BE70" s="234"/>
      <c r="BL70" s="1"/>
      <c r="BM70" s="1"/>
    </row>
    <row r="71" spans="2:65" s="34" customFormat="1" ht="18" customHeight="1">
      <c r="B71" s="417"/>
      <c r="C71" s="418"/>
      <c r="D71" s="418"/>
      <c r="E71" s="418"/>
      <c r="F71" s="418"/>
      <c r="G71" s="418"/>
      <c r="H71" s="418"/>
      <c r="I71" s="452"/>
      <c r="J71" s="417"/>
      <c r="K71" s="418"/>
      <c r="L71" s="418"/>
      <c r="M71" s="418"/>
      <c r="N71" s="419"/>
      <c r="O71" s="195"/>
      <c r="P71" s="383" t="s">
        <v>45</v>
      </c>
      <c r="Q71" s="53"/>
      <c r="R71" s="383" t="s">
        <v>46</v>
      </c>
      <c r="S71" s="196"/>
      <c r="T71" s="424" t="s">
        <v>48</v>
      </c>
      <c r="U71" s="425"/>
      <c r="V71" s="426"/>
      <c r="W71" s="427"/>
      <c r="X71" s="427"/>
      <c r="Y71" s="428"/>
      <c r="Z71" s="426"/>
      <c r="AA71" s="427"/>
      <c r="AB71" s="427"/>
      <c r="AC71" s="427"/>
      <c r="AD71" s="453"/>
      <c r="AE71" s="454"/>
      <c r="AF71" s="454"/>
      <c r="AG71" s="546"/>
      <c r="AH71" s="402">
        <f>IF(V70="賃金で算定",0,V71+Z71-AD71)</f>
        <v>0</v>
      </c>
      <c r="AI71" s="402"/>
      <c r="AJ71" s="402"/>
      <c r="AK71" s="403"/>
      <c r="AL71" s="407">
        <f>IF(V70="賃金で算定","賃金で算定",IF(OR(V71=0,$F78="",AV70=""),0,IF(AW70="昔",VLOOKUP($F78,労務比率,AX70,FALSE),IF(AW70="上",VLOOKUP($F78,労務比率,AX70,FALSE),IF(AW70="中",VLOOKUP($F78,労務比率,AX70,FALSE),VLOOKUP($F78,労務比率,AX70,FALSE))))))</f>
        <v>0</v>
      </c>
      <c r="AM71" s="408"/>
      <c r="AN71" s="404">
        <f>IF(V70="賃金で算定",0,INT(AH71*AL71/100))</f>
        <v>0</v>
      </c>
      <c r="AO71" s="405"/>
      <c r="AP71" s="405"/>
      <c r="AQ71" s="405"/>
      <c r="AR71" s="405"/>
      <c r="AS71" s="39"/>
      <c r="AT71" s="58"/>
      <c r="AU71" s="58"/>
      <c r="AV71" s="55"/>
      <c r="AW71" s="57"/>
      <c r="AX71" s="282"/>
      <c r="AY71" s="352">
        <f t="shared" ref="AY71" si="23">AH71</f>
        <v>0</v>
      </c>
      <c r="AZ71" s="350">
        <f>IF(AV70&lt;=設定シート!C$85,AH71,IF(AND(AV70&gt;=設定シート!E$85,AV70&lt;=設定シート!G$85),AH71*105/108,AH71))</f>
        <v>0</v>
      </c>
      <c r="BA71" s="347"/>
      <c r="BB71" s="350">
        <f t="shared" ref="BB71" si="24">IF($AL71="賃金で算定",0,INT(AY71*$AL71/100))</f>
        <v>0</v>
      </c>
      <c r="BC71" s="350">
        <f>IF(AY71=AZ71,BB71,AZ71*$AL71/100)</f>
        <v>0</v>
      </c>
      <c r="BD71" s="234"/>
      <c r="BE71" s="234"/>
      <c r="BL71" s="234">
        <f>IF(AY71=AZ71,0,1)</f>
        <v>0</v>
      </c>
      <c r="BM71" s="234" t="str">
        <f>IF(BL71=1,AL71,"")</f>
        <v/>
      </c>
    </row>
    <row r="72" spans="2:65" s="34" customFormat="1" ht="18" customHeight="1">
      <c r="B72" s="414"/>
      <c r="C72" s="415"/>
      <c r="D72" s="415"/>
      <c r="E72" s="415"/>
      <c r="F72" s="415"/>
      <c r="G72" s="415"/>
      <c r="H72" s="415"/>
      <c r="I72" s="451"/>
      <c r="J72" s="414"/>
      <c r="K72" s="415"/>
      <c r="L72" s="415"/>
      <c r="M72" s="415"/>
      <c r="N72" s="416"/>
      <c r="O72" s="194"/>
      <c r="P72" s="382" t="s">
        <v>45</v>
      </c>
      <c r="Q72" s="52"/>
      <c r="R72" s="382" t="s">
        <v>46</v>
      </c>
      <c r="S72" s="193"/>
      <c r="T72" s="420" t="s">
        <v>47</v>
      </c>
      <c r="U72" s="421"/>
      <c r="V72" s="422"/>
      <c r="W72" s="423"/>
      <c r="X72" s="423"/>
      <c r="Y72" s="77"/>
      <c r="Z72" s="41"/>
      <c r="AA72" s="42"/>
      <c r="AB72" s="42"/>
      <c r="AC72" s="43"/>
      <c r="AD72" s="41"/>
      <c r="AE72" s="42"/>
      <c r="AF72" s="42"/>
      <c r="AG72" s="48"/>
      <c r="AH72" s="409">
        <f>IF(V72="賃金で算定",V73+Z73-AD73,0)</f>
        <v>0</v>
      </c>
      <c r="AI72" s="410"/>
      <c r="AJ72" s="410"/>
      <c r="AK72" s="411"/>
      <c r="AL72" s="68"/>
      <c r="AM72" s="69"/>
      <c r="AN72" s="412"/>
      <c r="AO72" s="413"/>
      <c r="AP72" s="413"/>
      <c r="AQ72" s="413"/>
      <c r="AR72" s="413"/>
      <c r="AS72" s="40"/>
      <c r="AT72" s="58"/>
      <c r="AU72" s="58"/>
      <c r="AV72" s="55" t="str">
        <f>IF(OR(O72="",Q72=""),"", IF(O72&lt;20,DATE(O72+118,Q72,IF(S72="",1,S72)),DATE(O72+88,Q72,IF(S72="",1,S72))))</f>
        <v/>
      </c>
      <c r="AW72" s="57" t="str">
        <f>IF(AV72&lt;=設定シート!C$15,"昔",IF(AV72&lt;=設定シート!E$15,"上",IF(AV72&lt;=設定シート!G$15,"中","下")))</f>
        <v>下</v>
      </c>
      <c r="AX72" s="282">
        <f>IF(AV72&lt;=設定シート!$E$36,5,IF(AV72&lt;=設定シート!$I$36,7,IF(AV72&lt;=設定シート!$M$36,9,11)))</f>
        <v>11</v>
      </c>
      <c r="AY72" s="351"/>
      <c r="AZ72" s="349"/>
      <c r="BA72" s="353">
        <f t="shared" ref="BA72" si="25">AN72</f>
        <v>0</v>
      </c>
      <c r="BB72" s="349"/>
      <c r="BC72" s="349"/>
      <c r="BD72" s="234"/>
      <c r="BE72" s="234"/>
      <c r="BL72" s="1"/>
      <c r="BM72" s="1"/>
    </row>
    <row r="73" spans="2:65" s="34" customFormat="1" ht="18" customHeight="1">
      <c r="B73" s="417"/>
      <c r="C73" s="418"/>
      <c r="D73" s="418"/>
      <c r="E73" s="418"/>
      <c r="F73" s="418"/>
      <c r="G73" s="418"/>
      <c r="H73" s="418"/>
      <c r="I73" s="452"/>
      <c r="J73" s="417"/>
      <c r="K73" s="418"/>
      <c r="L73" s="418"/>
      <c r="M73" s="418"/>
      <c r="N73" s="419"/>
      <c r="O73" s="195"/>
      <c r="P73" s="383" t="s">
        <v>45</v>
      </c>
      <c r="Q73" s="53"/>
      <c r="R73" s="383" t="s">
        <v>46</v>
      </c>
      <c r="S73" s="196"/>
      <c r="T73" s="424" t="s">
        <v>48</v>
      </c>
      <c r="U73" s="425"/>
      <c r="V73" s="426"/>
      <c r="W73" s="427"/>
      <c r="X73" s="427"/>
      <c r="Y73" s="428"/>
      <c r="Z73" s="426"/>
      <c r="AA73" s="427"/>
      <c r="AB73" s="427"/>
      <c r="AC73" s="427"/>
      <c r="AD73" s="453"/>
      <c r="AE73" s="454"/>
      <c r="AF73" s="454"/>
      <c r="AG73" s="546"/>
      <c r="AH73" s="402">
        <f>IF(V72="賃金で算定",0,V73+Z73-AD73)</f>
        <v>0</v>
      </c>
      <c r="AI73" s="402"/>
      <c r="AJ73" s="402"/>
      <c r="AK73" s="403"/>
      <c r="AL73" s="407">
        <f>IF(V72="賃金で算定","賃金で算定",IF(OR(V73=0,$F78="",AV72=""),0,IF(AW72="昔",VLOOKUP($F78,労務比率,AX72,FALSE),IF(AW72="上",VLOOKUP($F78,労務比率,AX72,FALSE),IF(AW72="中",VLOOKUP($F78,労務比率,AX72,FALSE),VLOOKUP($F78,労務比率,AX72,FALSE))))))</f>
        <v>0</v>
      </c>
      <c r="AM73" s="408"/>
      <c r="AN73" s="404">
        <f>IF(V72="賃金で算定",0,INT(AH73*AL73/100))</f>
        <v>0</v>
      </c>
      <c r="AO73" s="405"/>
      <c r="AP73" s="405"/>
      <c r="AQ73" s="405"/>
      <c r="AR73" s="405"/>
      <c r="AS73" s="39"/>
      <c r="AT73" s="58"/>
      <c r="AU73" s="58"/>
      <c r="AV73" s="55"/>
      <c r="AW73" s="57"/>
      <c r="AX73" s="282"/>
      <c r="AY73" s="352">
        <f t="shared" ref="AY73" si="26">AH73</f>
        <v>0</v>
      </c>
      <c r="AZ73" s="350">
        <f>IF(AV72&lt;=設定シート!C$85,AH73,IF(AND(AV72&gt;=設定シート!E$85,AV72&lt;=設定シート!G$85),AH73*105/108,AH73))</f>
        <v>0</v>
      </c>
      <c r="BA73" s="347"/>
      <c r="BB73" s="350">
        <f t="shared" ref="BB73" si="27">IF($AL73="賃金で算定",0,INT(AY73*$AL73/100))</f>
        <v>0</v>
      </c>
      <c r="BC73" s="350">
        <f>IF(AY73=AZ73,BB73,AZ73*$AL73/100)</f>
        <v>0</v>
      </c>
      <c r="BD73" s="234"/>
      <c r="BE73" s="234"/>
      <c r="BL73" s="234">
        <f>IF(AY73=AZ73,0,1)</f>
        <v>0</v>
      </c>
      <c r="BM73" s="234" t="str">
        <f>IF(BL73=1,AL73,"")</f>
        <v/>
      </c>
    </row>
    <row r="74" spans="2:65" s="34" customFormat="1" ht="18" customHeight="1">
      <c r="B74" s="414"/>
      <c r="C74" s="415"/>
      <c r="D74" s="415"/>
      <c r="E74" s="415"/>
      <c r="F74" s="415"/>
      <c r="G74" s="415"/>
      <c r="H74" s="415"/>
      <c r="I74" s="451"/>
      <c r="J74" s="414"/>
      <c r="K74" s="415"/>
      <c r="L74" s="415"/>
      <c r="M74" s="415"/>
      <c r="N74" s="416"/>
      <c r="O74" s="194"/>
      <c r="P74" s="382" t="s">
        <v>45</v>
      </c>
      <c r="Q74" s="52"/>
      <c r="R74" s="382" t="s">
        <v>46</v>
      </c>
      <c r="S74" s="193"/>
      <c r="T74" s="420" t="s">
        <v>47</v>
      </c>
      <c r="U74" s="421"/>
      <c r="V74" s="422"/>
      <c r="W74" s="423"/>
      <c r="X74" s="423"/>
      <c r="Y74" s="77"/>
      <c r="Z74" s="41"/>
      <c r="AA74" s="42"/>
      <c r="AB74" s="42"/>
      <c r="AC74" s="43"/>
      <c r="AD74" s="41"/>
      <c r="AE74" s="42"/>
      <c r="AF74" s="42"/>
      <c r="AG74" s="48"/>
      <c r="AH74" s="409">
        <f>IF(V74="賃金で算定",V75+Z75-AD75,0)</f>
        <v>0</v>
      </c>
      <c r="AI74" s="410"/>
      <c r="AJ74" s="410"/>
      <c r="AK74" s="411"/>
      <c r="AL74" s="68"/>
      <c r="AM74" s="69"/>
      <c r="AN74" s="412"/>
      <c r="AO74" s="413"/>
      <c r="AP74" s="413"/>
      <c r="AQ74" s="413"/>
      <c r="AR74" s="413"/>
      <c r="AS74" s="40"/>
      <c r="AT74" s="58"/>
      <c r="AU74" s="58"/>
      <c r="AV74" s="55" t="str">
        <f>IF(OR(O74="",Q74=""),"", IF(O74&lt;20,DATE(O74+118,Q74,IF(S74="",1,S74)),DATE(O74+88,Q74,IF(S74="",1,S74))))</f>
        <v/>
      </c>
      <c r="AW74" s="57" t="str">
        <f>IF(AV74&lt;=設定シート!C$15,"昔",IF(AV74&lt;=設定シート!E$15,"上",IF(AV74&lt;=設定シート!G$15,"中","下")))</f>
        <v>下</v>
      </c>
      <c r="AX74" s="282">
        <f>IF(AV74&lt;=設定シート!$E$36,5,IF(AV74&lt;=設定シート!$I$36,7,IF(AV74&lt;=設定シート!$M$36,9,11)))</f>
        <v>11</v>
      </c>
      <c r="AY74" s="351"/>
      <c r="AZ74" s="349"/>
      <c r="BA74" s="353">
        <f t="shared" ref="BA74" si="28">AN74</f>
        <v>0</v>
      </c>
      <c r="BB74" s="349"/>
      <c r="BC74" s="349"/>
      <c r="BD74" s="234"/>
      <c r="BE74" s="234"/>
      <c r="BL74" s="1"/>
      <c r="BM74" s="1"/>
    </row>
    <row r="75" spans="2:65" s="34" customFormat="1" ht="18" customHeight="1">
      <c r="B75" s="417"/>
      <c r="C75" s="418"/>
      <c r="D75" s="418"/>
      <c r="E75" s="418"/>
      <c r="F75" s="418"/>
      <c r="G75" s="418"/>
      <c r="H75" s="418"/>
      <c r="I75" s="452"/>
      <c r="J75" s="417"/>
      <c r="K75" s="418"/>
      <c r="L75" s="418"/>
      <c r="M75" s="418"/>
      <c r="N75" s="419"/>
      <c r="O75" s="195"/>
      <c r="P75" s="383" t="s">
        <v>45</v>
      </c>
      <c r="Q75" s="53"/>
      <c r="R75" s="383" t="s">
        <v>46</v>
      </c>
      <c r="S75" s="196"/>
      <c r="T75" s="424" t="s">
        <v>48</v>
      </c>
      <c r="U75" s="425"/>
      <c r="V75" s="426"/>
      <c r="W75" s="427"/>
      <c r="X75" s="427"/>
      <c r="Y75" s="428"/>
      <c r="Z75" s="426"/>
      <c r="AA75" s="427"/>
      <c r="AB75" s="427"/>
      <c r="AC75" s="427"/>
      <c r="AD75" s="453"/>
      <c r="AE75" s="454"/>
      <c r="AF75" s="454"/>
      <c r="AG75" s="546"/>
      <c r="AH75" s="402">
        <f>IF(V74="賃金で算定",0,V75+Z75-AD75)</f>
        <v>0</v>
      </c>
      <c r="AI75" s="402"/>
      <c r="AJ75" s="402"/>
      <c r="AK75" s="403"/>
      <c r="AL75" s="407">
        <f>IF(V74="賃金で算定","賃金で算定",IF(OR(V75=0,$F78="",AV74=""),0,IF(AW74="昔",VLOOKUP($F78,労務比率,AX74,FALSE),IF(AW74="上",VLOOKUP($F78,労務比率,AX74,FALSE),IF(AW74="中",VLOOKUP($F78,労務比率,AX74,FALSE),VLOOKUP($F78,労務比率,AX74,FALSE))))))</f>
        <v>0</v>
      </c>
      <c r="AM75" s="408"/>
      <c r="AN75" s="404">
        <f>IF(V74="賃金で算定",0,INT(AH75*AL75/100))</f>
        <v>0</v>
      </c>
      <c r="AO75" s="405"/>
      <c r="AP75" s="405"/>
      <c r="AQ75" s="405"/>
      <c r="AR75" s="405"/>
      <c r="AS75" s="39"/>
      <c r="AT75" s="58"/>
      <c r="AU75" s="58"/>
      <c r="AV75" s="55"/>
      <c r="AW75" s="57"/>
      <c r="AX75" s="282"/>
      <c r="AY75" s="352">
        <f t="shared" ref="AY75" si="29">AH75</f>
        <v>0</v>
      </c>
      <c r="AZ75" s="350">
        <f>IF(AV74&lt;=設定シート!C$85,AH75,IF(AND(AV74&gt;=設定シート!E$85,AV74&lt;=設定シート!G$85),AH75*105/108,AH75))</f>
        <v>0</v>
      </c>
      <c r="BA75" s="347"/>
      <c r="BB75" s="350">
        <f t="shared" ref="BB75" si="30">IF($AL75="賃金で算定",0,INT(AY75*$AL75/100))</f>
        <v>0</v>
      </c>
      <c r="BC75" s="350">
        <f>IF(AY75=AZ75,BB75,AZ75*$AL75/100)</f>
        <v>0</v>
      </c>
      <c r="BD75" s="234"/>
      <c r="BE75" s="234"/>
      <c r="BL75" s="234">
        <f>IF(AY75=AZ75,0,1)</f>
        <v>0</v>
      </c>
      <c r="BM75" s="234" t="str">
        <f>IF(BL75=1,AL75,"")</f>
        <v/>
      </c>
    </row>
    <row r="76" spans="2:65" s="34" customFormat="1" ht="18" customHeight="1">
      <c r="B76" s="414"/>
      <c r="C76" s="415"/>
      <c r="D76" s="415"/>
      <c r="E76" s="415"/>
      <c r="F76" s="415"/>
      <c r="G76" s="415"/>
      <c r="H76" s="415"/>
      <c r="I76" s="451"/>
      <c r="J76" s="414"/>
      <c r="K76" s="415"/>
      <c r="L76" s="415"/>
      <c r="M76" s="415"/>
      <c r="N76" s="416"/>
      <c r="O76" s="194"/>
      <c r="P76" s="382" t="s">
        <v>45</v>
      </c>
      <c r="Q76" s="52"/>
      <c r="R76" s="382" t="s">
        <v>46</v>
      </c>
      <c r="S76" s="193"/>
      <c r="T76" s="420" t="s">
        <v>47</v>
      </c>
      <c r="U76" s="421"/>
      <c r="V76" s="422"/>
      <c r="W76" s="423"/>
      <c r="X76" s="423"/>
      <c r="Y76" s="77"/>
      <c r="Z76" s="41"/>
      <c r="AA76" s="42"/>
      <c r="AB76" s="42"/>
      <c r="AC76" s="43"/>
      <c r="AD76" s="41"/>
      <c r="AE76" s="42"/>
      <c r="AF76" s="42"/>
      <c r="AG76" s="48"/>
      <c r="AH76" s="409">
        <f>IF(V76="賃金で算定",V77+Z77-AD77,0)</f>
        <v>0</v>
      </c>
      <c r="AI76" s="410"/>
      <c r="AJ76" s="410"/>
      <c r="AK76" s="411"/>
      <c r="AL76" s="68"/>
      <c r="AM76" s="69"/>
      <c r="AN76" s="412"/>
      <c r="AO76" s="413"/>
      <c r="AP76" s="413"/>
      <c r="AQ76" s="413"/>
      <c r="AR76" s="413"/>
      <c r="AS76" s="40"/>
      <c r="AT76" s="58"/>
      <c r="AU76" s="58"/>
      <c r="AV76" s="55" t="str">
        <f>IF(OR(O76="",Q76=""),"", IF(O76&lt;20,DATE(O76+118,Q76,IF(S76="",1,S76)),DATE(O76+88,Q76,IF(S76="",1,S76))))</f>
        <v/>
      </c>
      <c r="AW76" s="57" t="str">
        <f>IF(AV76&lt;=設定シート!C$15,"昔",IF(AV76&lt;=設定シート!E$15,"上",IF(AV76&lt;=設定シート!G$15,"中","下")))</f>
        <v>下</v>
      </c>
      <c r="AX76" s="282">
        <f>IF(AV76&lt;=設定シート!$E$36,5,IF(AV76&lt;=設定シート!$I$36,7,IF(AV76&lt;=設定シート!$M$36,9,11)))</f>
        <v>11</v>
      </c>
      <c r="AY76" s="351"/>
      <c r="AZ76" s="349"/>
      <c r="BA76" s="353">
        <f t="shared" ref="BA76" si="31">AN76</f>
        <v>0</v>
      </c>
      <c r="BB76" s="349"/>
      <c r="BC76" s="349"/>
      <c r="BD76" s="234"/>
      <c r="BE76" s="234"/>
      <c r="BL76" s="1"/>
      <c r="BM76" s="1"/>
    </row>
    <row r="77" spans="2:65" s="34" customFormat="1" ht="18" customHeight="1">
      <c r="B77" s="417"/>
      <c r="C77" s="418"/>
      <c r="D77" s="418"/>
      <c r="E77" s="418"/>
      <c r="F77" s="418"/>
      <c r="G77" s="418"/>
      <c r="H77" s="418"/>
      <c r="I77" s="452"/>
      <c r="J77" s="417"/>
      <c r="K77" s="418"/>
      <c r="L77" s="418"/>
      <c r="M77" s="418"/>
      <c r="N77" s="419"/>
      <c r="O77" s="195"/>
      <c r="P77" s="329" t="s">
        <v>45</v>
      </c>
      <c r="Q77" s="53"/>
      <c r="R77" s="383" t="s">
        <v>46</v>
      </c>
      <c r="S77" s="196"/>
      <c r="T77" s="424" t="s">
        <v>48</v>
      </c>
      <c r="U77" s="425"/>
      <c r="V77" s="426"/>
      <c r="W77" s="427"/>
      <c r="X77" s="427"/>
      <c r="Y77" s="428"/>
      <c r="Z77" s="426"/>
      <c r="AA77" s="427"/>
      <c r="AB77" s="427"/>
      <c r="AC77" s="427"/>
      <c r="AD77" s="453"/>
      <c r="AE77" s="454"/>
      <c r="AF77" s="454"/>
      <c r="AG77" s="546"/>
      <c r="AH77" s="404">
        <f>IF(V76="賃金で算定",0,V77+Z77-AD77)</f>
        <v>0</v>
      </c>
      <c r="AI77" s="405"/>
      <c r="AJ77" s="405"/>
      <c r="AK77" s="406"/>
      <c r="AL77" s="407">
        <f>IF(V76="賃金で算定","賃金で算定",IF(OR(V77=0,$F78="",AV76=""),0,IF(AW76="昔",VLOOKUP($F78,労務比率,AX76,FALSE),IF(AW76="上",VLOOKUP($F78,労務比率,AX76,FALSE),IF(AW76="中",VLOOKUP($F78,労務比率,AX76,FALSE),VLOOKUP($F78,労務比率,AX76,FALSE))))))</f>
        <v>0</v>
      </c>
      <c r="AM77" s="408"/>
      <c r="AN77" s="404">
        <f>IF(V76="賃金で算定",0,INT(AH77*AL77/100))</f>
        <v>0</v>
      </c>
      <c r="AO77" s="405"/>
      <c r="AP77" s="405"/>
      <c r="AQ77" s="405"/>
      <c r="AR77" s="405"/>
      <c r="AS77" s="39"/>
      <c r="AT77" s="58"/>
      <c r="AU77" s="58"/>
      <c r="AV77" s="55"/>
      <c r="AW77" s="57"/>
      <c r="AX77" s="282"/>
      <c r="AY77" s="352">
        <f t="shared" ref="AY77" si="32">AH77</f>
        <v>0</v>
      </c>
      <c r="AZ77" s="350">
        <f>IF(AV76&lt;=設定シート!C$85,AH77,IF(AND(AV76&gt;=設定シート!E$85,AV76&lt;=設定シート!G$85),AH77*105/108,AH77))</f>
        <v>0</v>
      </c>
      <c r="BA77" s="347"/>
      <c r="BB77" s="350">
        <f t="shared" ref="BB77" si="33">IF($AL77="賃金で算定",0,INT(AY77*$AL77/100))</f>
        <v>0</v>
      </c>
      <c r="BC77" s="350">
        <f>IF(AY77=AZ77,BB77,AZ77*$AL77/100)</f>
        <v>0</v>
      </c>
      <c r="BD77" s="234"/>
      <c r="BE77" s="234"/>
      <c r="BL77" s="234">
        <f>IF(AY77=AZ77,0,1)</f>
        <v>0</v>
      </c>
      <c r="BM77" s="234" t="str">
        <f>IF(BL77=1,AL77,"")</f>
        <v/>
      </c>
    </row>
    <row r="78" spans="2:65" s="34" customFormat="1" ht="18" customHeight="1">
      <c r="B78" s="430" t="s">
        <v>134</v>
      </c>
      <c r="C78" s="431"/>
      <c r="D78" s="431"/>
      <c r="E78" s="432"/>
      <c r="F78" s="439"/>
      <c r="G78" s="440"/>
      <c r="H78" s="440"/>
      <c r="I78" s="440"/>
      <c r="J78" s="440"/>
      <c r="K78" s="440"/>
      <c r="L78" s="440"/>
      <c r="M78" s="440"/>
      <c r="N78" s="441"/>
      <c r="O78" s="430" t="s">
        <v>49</v>
      </c>
      <c r="P78" s="431"/>
      <c r="Q78" s="431"/>
      <c r="R78" s="431"/>
      <c r="S78" s="431"/>
      <c r="T78" s="431"/>
      <c r="U78" s="432"/>
      <c r="V78" s="448">
        <f>AH78</f>
        <v>0</v>
      </c>
      <c r="W78" s="449"/>
      <c r="X78" s="449"/>
      <c r="Y78" s="450"/>
      <c r="Z78" s="318"/>
      <c r="AA78" s="319"/>
      <c r="AB78" s="319"/>
      <c r="AC78" s="43"/>
      <c r="AD78" s="318"/>
      <c r="AE78" s="319"/>
      <c r="AF78" s="319"/>
      <c r="AG78" s="43"/>
      <c r="AH78" s="409">
        <f>AH60+AH62+AH64+AH66+AH68+AH70+AH72+AH74+AH76</f>
        <v>0</v>
      </c>
      <c r="AI78" s="410"/>
      <c r="AJ78" s="410"/>
      <c r="AK78" s="411"/>
      <c r="AL78" s="70"/>
      <c r="AM78" s="71"/>
      <c r="AN78" s="409">
        <f>AN60+AN62+AN64+AN66+AN68+AN70+AN72+AN74+AN76</f>
        <v>0</v>
      </c>
      <c r="AO78" s="410"/>
      <c r="AP78" s="410"/>
      <c r="AQ78" s="410"/>
      <c r="AR78" s="410"/>
      <c r="AS78" s="320"/>
      <c r="AT78" s="58"/>
      <c r="AU78" s="58"/>
      <c r="AW78" s="57"/>
      <c r="AX78" s="282"/>
      <c r="AY78" s="351"/>
      <c r="AZ78" s="354"/>
      <c r="BA78" s="361">
        <f>BA60+BA62+BA64+BA66+BA68+BA70+BA72+BA74+BA76</f>
        <v>0</v>
      </c>
      <c r="BB78" s="362">
        <f>BB61+BB63+BB65+BB67+BB69+BB71+BB73+BB75+BB77</f>
        <v>0</v>
      </c>
      <c r="BC78" s="362">
        <f>SUMIF(BL61:BL77,0,BC61:BC77)+ROUNDDOWN(ROUNDDOWN(BL78*105/108,0)*BM78/100,0)</f>
        <v>0</v>
      </c>
      <c r="BD78" s="234"/>
      <c r="BE78" s="234"/>
      <c r="BL78" s="234">
        <f>SUMIF(BL61:BL77,1,AH61:AK77)</f>
        <v>0</v>
      </c>
      <c r="BM78" s="234">
        <f>IF(COUNT(BM61:BM77)=0,0,SUM(BM61:BM77)/COUNT(BM61:BM77))</f>
        <v>0</v>
      </c>
    </row>
    <row r="79" spans="2:65" s="34" customFormat="1" ht="18" customHeight="1">
      <c r="B79" s="433"/>
      <c r="C79" s="434"/>
      <c r="D79" s="434"/>
      <c r="E79" s="435"/>
      <c r="F79" s="442"/>
      <c r="G79" s="443"/>
      <c r="H79" s="443"/>
      <c r="I79" s="443"/>
      <c r="J79" s="443"/>
      <c r="K79" s="443"/>
      <c r="L79" s="443"/>
      <c r="M79" s="443"/>
      <c r="N79" s="444"/>
      <c r="O79" s="433"/>
      <c r="P79" s="434"/>
      <c r="Q79" s="434"/>
      <c r="R79" s="434"/>
      <c r="S79" s="434"/>
      <c r="T79" s="434"/>
      <c r="U79" s="435"/>
      <c r="V79" s="401">
        <f>V61+V63+V65+V67+V69+V71+V73+V75+V77-V78</f>
        <v>0</v>
      </c>
      <c r="W79" s="402"/>
      <c r="X79" s="402"/>
      <c r="Y79" s="403"/>
      <c r="Z79" s="401">
        <f>Z61+Z63+Z65+Z67+Z69+Z71+Z73+Z75+Z77</f>
        <v>0</v>
      </c>
      <c r="AA79" s="402"/>
      <c r="AB79" s="402"/>
      <c r="AC79" s="402"/>
      <c r="AD79" s="401">
        <f>AD61+AD63+AD65+AD67+AD69+AD71+AD73+AD75+AD77</f>
        <v>0</v>
      </c>
      <c r="AE79" s="402"/>
      <c r="AF79" s="402"/>
      <c r="AG79" s="402"/>
      <c r="AH79" s="401">
        <f>AY79</f>
        <v>0</v>
      </c>
      <c r="AI79" s="402"/>
      <c r="AJ79" s="402"/>
      <c r="AK79" s="402"/>
      <c r="AL79" s="325"/>
      <c r="AM79" s="326"/>
      <c r="AN79" s="401">
        <f>BB79</f>
        <v>0</v>
      </c>
      <c r="AO79" s="402"/>
      <c r="AP79" s="402"/>
      <c r="AQ79" s="402"/>
      <c r="AR79" s="402"/>
      <c r="AS79" s="322"/>
      <c r="AT79" s="58"/>
      <c r="AU79" s="58"/>
      <c r="AW79" s="57"/>
      <c r="AX79" s="282"/>
      <c r="AY79" s="357">
        <f>AY61+AY63+AY65+AY67+AY69+AY71+AY73+AY75+AY77</f>
        <v>0</v>
      </c>
      <c r="AZ79" s="359"/>
      <c r="BA79" s="359"/>
      <c r="BB79" s="355">
        <f>BB78</f>
        <v>0</v>
      </c>
      <c r="BC79" s="363"/>
      <c r="BD79" s="234"/>
      <c r="BE79" s="234"/>
    </row>
    <row r="80" spans="2:65" s="34" customFormat="1" ht="18" customHeight="1">
      <c r="B80" s="436"/>
      <c r="C80" s="437"/>
      <c r="D80" s="437"/>
      <c r="E80" s="438"/>
      <c r="F80" s="445"/>
      <c r="G80" s="446"/>
      <c r="H80" s="446"/>
      <c r="I80" s="446"/>
      <c r="J80" s="446"/>
      <c r="K80" s="446"/>
      <c r="L80" s="446"/>
      <c r="M80" s="446"/>
      <c r="N80" s="447"/>
      <c r="O80" s="436"/>
      <c r="P80" s="437"/>
      <c r="Q80" s="437"/>
      <c r="R80" s="437"/>
      <c r="S80" s="437"/>
      <c r="T80" s="437"/>
      <c r="U80" s="438"/>
      <c r="V80" s="404"/>
      <c r="W80" s="405"/>
      <c r="X80" s="405"/>
      <c r="Y80" s="406"/>
      <c r="Z80" s="404"/>
      <c r="AA80" s="405"/>
      <c r="AB80" s="405"/>
      <c r="AC80" s="405"/>
      <c r="AD80" s="404"/>
      <c r="AE80" s="405"/>
      <c r="AF80" s="405"/>
      <c r="AG80" s="405"/>
      <c r="AH80" s="404">
        <f>AZ80</f>
        <v>0</v>
      </c>
      <c r="AI80" s="405"/>
      <c r="AJ80" s="405"/>
      <c r="AK80" s="406"/>
      <c r="AL80" s="323"/>
      <c r="AM80" s="324"/>
      <c r="AN80" s="404">
        <f>BC80</f>
        <v>0</v>
      </c>
      <c r="AO80" s="405"/>
      <c r="AP80" s="405"/>
      <c r="AQ80" s="405"/>
      <c r="AR80" s="405"/>
      <c r="AS80" s="321"/>
      <c r="AT80" s="58"/>
      <c r="AU80" s="198"/>
      <c r="AW80" s="57"/>
      <c r="AX80" s="282"/>
      <c r="AY80" s="358"/>
      <c r="AZ80" s="360">
        <f>IF(AZ61+AZ63+AZ65+AZ67+AZ69+AZ71+AZ73+AZ75+AZ77=AY79,0,ROUNDDOWN(AZ61+AZ63+AZ65+AZ67+AZ69+AZ71+AZ73+AZ75+AZ77,0))</f>
        <v>0</v>
      </c>
      <c r="BA80" s="356"/>
      <c r="BB80" s="356"/>
      <c r="BC80" s="360">
        <f>IF(BC78=BB79,0,BC78)</f>
        <v>0</v>
      </c>
      <c r="BD80" s="234"/>
      <c r="BE80" s="234"/>
    </row>
    <row r="81" spans="2:57" s="34" customFormat="1" ht="18" customHeight="1">
      <c r="AD81" s="1" t="str">
        <f>IF(AND($F78="",$V78+$V79&gt;0),"事業の種類を選択してください。","")</f>
        <v/>
      </c>
      <c r="AE81" s="1"/>
      <c r="AF81" s="1"/>
      <c r="AG81" s="1"/>
      <c r="AH81" s="1"/>
      <c r="AI81" s="1"/>
      <c r="AJ81" s="1"/>
      <c r="AK81" s="1"/>
      <c r="AL81" s="1"/>
      <c r="AM81" s="1"/>
      <c r="AN81" s="429">
        <f>IF(AN78=0,0,AN78+IF(AN80=0,AN79,AN80))</f>
        <v>0</v>
      </c>
      <c r="AO81" s="429"/>
      <c r="AP81" s="429"/>
      <c r="AQ81" s="429"/>
      <c r="AR81" s="429"/>
      <c r="AS81" s="58"/>
      <c r="AT81" s="58"/>
      <c r="AU81" s="58"/>
      <c r="AW81" s="57"/>
      <c r="AX81" s="282"/>
      <c r="AY81" s="282"/>
      <c r="AZ81" s="282"/>
      <c r="BA81" s="282"/>
      <c r="BB81" s="282"/>
      <c r="BC81" s="282"/>
      <c r="BD81" s="234"/>
      <c r="BE81" s="234"/>
    </row>
    <row r="82" spans="2:57" s="34" customFormat="1" ht="31.5" customHeight="1">
      <c r="AN82" s="79"/>
      <c r="AO82" s="79"/>
      <c r="AP82" s="79"/>
      <c r="AQ82" s="79"/>
      <c r="AR82" s="79"/>
      <c r="AS82" s="58"/>
      <c r="AT82" s="58"/>
      <c r="AU82" s="58"/>
      <c r="AW82" s="57"/>
      <c r="AX82" s="282"/>
      <c r="AY82" s="282"/>
      <c r="AZ82" s="282"/>
      <c r="BA82" s="282"/>
      <c r="BB82" s="282"/>
      <c r="BC82" s="282"/>
      <c r="BD82" s="234"/>
      <c r="BE82" s="234"/>
    </row>
    <row r="83" spans="2:57" s="34" customFormat="1" ht="7.5" customHeight="1">
      <c r="X83" s="36"/>
      <c r="Y83" s="36"/>
      <c r="Z83" s="58"/>
      <c r="AA83" s="58"/>
      <c r="AB83" s="58"/>
      <c r="AC83" s="58"/>
      <c r="AD83" s="58"/>
      <c r="AE83" s="58"/>
      <c r="AF83" s="58"/>
      <c r="AG83" s="58"/>
      <c r="AH83" s="58"/>
      <c r="AI83" s="58"/>
      <c r="AJ83" s="58"/>
      <c r="AK83" s="58"/>
      <c r="AL83" s="58"/>
      <c r="AM83" s="58"/>
      <c r="AN83" s="58"/>
      <c r="AO83" s="58"/>
      <c r="AP83" s="58"/>
      <c r="AQ83" s="58"/>
      <c r="AR83" s="58"/>
      <c r="AS83" s="58"/>
      <c r="AT83" s="1"/>
      <c r="AU83" s="1"/>
      <c r="AW83" s="57"/>
      <c r="AX83" s="282"/>
      <c r="AY83" s="282"/>
      <c r="AZ83" s="282"/>
      <c r="BA83" s="282"/>
      <c r="BB83" s="282"/>
      <c r="BC83" s="282"/>
      <c r="BD83" s="234"/>
      <c r="BE83" s="234"/>
    </row>
    <row r="84" spans="2:57" s="34" customFormat="1" ht="10.5" customHeight="1">
      <c r="X84" s="36"/>
      <c r="Y84" s="36"/>
      <c r="Z84" s="58"/>
      <c r="AA84" s="58"/>
      <c r="AB84" s="58"/>
      <c r="AC84" s="58"/>
      <c r="AD84" s="58"/>
      <c r="AE84" s="58"/>
      <c r="AF84" s="58"/>
      <c r="AG84" s="58"/>
      <c r="AH84" s="58"/>
      <c r="AI84" s="58"/>
      <c r="AJ84" s="58"/>
      <c r="AK84" s="58"/>
      <c r="AL84" s="58"/>
      <c r="AM84" s="58"/>
      <c r="AN84" s="58"/>
      <c r="AO84" s="58"/>
      <c r="AP84" s="58"/>
      <c r="AQ84" s="58"/>
      <c r="AR84" s="58"/>
      <c r="AS84" s="58"/>
      <c r="AT84" s="1"/>
      <c r="AU84" s="1"/>
      <c r="AW84" s="57"/>
      <c r="AX84" s="282"/>
      <c r="AY84" s="282"/>
      <c r="AZ84" s="282"/>
      <c r="BA84" s="282"/>
      <c r="BB84" s="282"/>
      <c r="BC84" s="282"/>
      <c r="BD84" s="234"/>
      <c r="BE84" s="234"/>
    </row>
    <row r="85" spans="2:57" s="34" customFormat="1" ht="5.25" customHeight="1">
      <c r="X85" s="36"/>
      <c r="Y85" s="36"/>
      <c r="Z85" s="58"/>
      <c r="AA85" s="58"/>
      <c r="AB85" s="58"/>
      <c r="AC85" s="58"/>
      <c r="AD85" s="58"/>
      <c r="AE85" s="58"/>
      <c r="AF85" s="58"/>
      <c r="AG85" s="58"/>
      <c r="AH85" s="58"/>
      <c r="AI85" s="58"/>
      <c r="AJ85" s="58"/>
      <c r="AK85" s="58"/>
      <c r="AL85" s="58"/>
      <c r="AM85" s="58"/>
      <c r="AN85" s="58"/>
      <c r="AO85" s="58"/>
      <c r="AP85" s="58"/>
      <c r="AQ85" s="58"/>
      <c r="AR85" s="58"/>
      <c r="AS85" s="58"/>
      <c r="AT85" s="1"/>
      <c r="AU85" s="1"/>
      <c r="AW85" s="57"/>
      <c r="AX85" s="282"/>
      <c r="AY85" s="282"/>
      <c r="AZ85" s="282"/>
      <c r="BA85" s="282"/>
      <c r="BB85" s="282"/>
      <c r="BC85" s="282"/>
      <c r="BD85" s="234"/>
      <c r="BE85" s="234"/>
    </row>
    <row r="86" spans="2:57" s="34" customFormat="1" ht="5.25" customHeight="1">
      <c r="X86" s="36"/>
      <c r="Y86" s="36"/>
      <c r="Z86" s="58"/>
      <c r="AA86" s="58"/>
      <c r="AB86" s="58"/>
      <c r="AC86" s="58"/>
      <c r="AD86" s="58"/>
      <c r="AE86" s="58"/>
      <c r="AF86" s="58"/>
      <c r="AG86" s="58"/>
      <c r="AH86" s="58"/>
      <c r="AI86" s="58"/>
      <c r="AJ86" s="58"/>
      <c r="AK86" s="58"/>
      <c r="AL86" s="58"/>
      <c r="AM86" s="58"/>
      <c r="AN86" s="58"/>
      <c r="AO86" s="58"/>
      <c r="AP86" s="58"/>
      <c r="AQ86" s="58"/>
      <c r="AR86" s="58"/>
      <c r="AS86" s="58"/>
      <c r="AT86" s="1"/>
      <c r="AU86" s="1"/>
      <c r="AW86" s="57"/>
      <c r="AX86" s="282"/>
      <c r="AY86" s="282"/>
      <c r="AZ86" s="282"/>
      <c r="BA86" s="282"/>
      <c r="BB86" s="282"/>
      <c r="BC86" s="282"/>
      <c r="BD86" s="234"/>
      <c r="BE86" s="234"/>
    </row>
    <row r="87" spans="2:57" s="34" customFormat="1" ht="5.25" customHeight="1">
      <c r="X87" s="36"/>
      <c r="Y87" s="36"/>
      <c r="Z87" s="58"/>
      <c r="AA87" s="58"/>
      <c r="AB87" s="58"/>
      <c r="AC87" s="58"/>
      <c r="AD87" s="58"/>
      <c r="AE87" s="58"/>
      <c r="AF87" s="58"/>
      <c r="AG87" s="58"/>
      <c r="AH87" s="58"/>
      <c r="AI87" s="58"/>
      <c r="AJ87" s="58"/>
      <c r="AK87" s="58"/>
      <c r="AL87" s="58"/>
      <c r="AM87" s="58"/>
      <c r="AN87" s="58"/>
      <c r="AO87" s="58"/>
      <c r="AP87" s="58"/>
      <c r="AQ87" s="58"/>
      <c r="AR87" s="58"/>
      <c r="AS87" s="58"/>
      <c r="AT87" s="1"/>
      <c r="AU87" s="1"/>
      <c r="AW87" s="57"/>
      <c r="AX87" s="282"/>
      <c r="AY87" s="282"/>
      <c r="AZ87" s="282"/>
      <c r="BA87" s="282"/>
      <c r="BB87" s="282"/>
      <c r="BC87" s="282"/>
      <c r="BD87" s="234"/>
      <c r="BE87" s="234"/>
    </row>
    <row r="88" spans="2:57" s="34" customFormat="1" ht="5.25" customHeight="1">
      <c r="X88" s="36"/>
      <c r="Y88" s="36"/>
      <c r="Z88" s="58"/>
      <c r="AA88" s="58"/>
      <c r="AB88" s="58"/>
      <c r="AC88" s="58"/>
      <c r="AD88" s="58"/>
      <c r="AE88" s="58"/>
      <c r="AF88" s="58"/>
      <c r="AG88" s="58"/>
      <c r="AH88" s="58"/>
      <c r="AI88" s="58"/>
      <c r="AJ88" s="58"/>
      <c r="AK88" s="58"/>
      <c r="AL88" s="58"/>
      <c r="AM88" s="58"/>
      <c r="AN88" s="58"/>
      <c r="AO88" s="58"/>
      <c r="AP88" s="58"/>
      <c r="AQ88" s="58"/>
      <c r="AR88" s="58"/>
      <c r="AS88" s="58"/>
      <c r="AT88" s="1"/>
      <c r="AU88" s="1"/>
      <c r="AW88" s="57"/>
      <c r="AX88" s="282"/>
      <c r="AY88" s="282"/>
      <c r="AZ88" s="282"/>
      <c r="BA88" s="282"/>
      <c r="BB88" s="282"/>
      <c r="BC88" s="282"/>
      <c r="BD88" s="234"/>
      <c r="BE88" s="234"/>
    </row>
    <row r="89" spans="2:57" s="34" customFormat="1" ht="17.25" customHeight="1">
      <c r="B89" s="59" t="s">
        <v>50</v>
      </c>
      <c r="L89" s="58"/>
      <c r="M89" s="58"/>
      <c r="N89" s="58"/>
      <c r="O89" s="58"/>
      <c r="P89" s="58"/>
      <c r="Q89" s="58"/>
      <c r="R89" s="58"/>
      <c r="S89" s="60"/>
      <c r="T89" s="60"/>
      <c r="U89" s="60"/>
      <c r="V89" s="60"/>
      <c r="W89" s="60"/>
      <c r="X89" s="58"/>
      <c r="Y89" s="58"/>
      <c r="Z89" s="58"/>
      <c r="AA89" s="58"/>
      <c r="AB89" s="58"/>
      <c r="AC89" s="58"/>
      <c r="AL89" s="61"/>
      <c r="AM89" s="1"/>
      <c r="AN89" s="1"/>
      <c r="AO89" s="1"/>
      <c r="AP89" s="1"/>
      <c r="AW89" s="57"/>
      <c r="AX89" s="282"/>
      <c r="AY89" s="282"/>
      <c r="AZ89" s="282"/>
      <c r="BA89" s="282"/>
      <c r="BB89" s="282"/>
      <c r="BC89" s="282"/>
      <c r="BD89" s="234"/>
      <c r="BE89" s="234"/>
    </row>
    <row r="90" spans="2:57" s="34" customFormat="1" ht="12.75" customHeight="1">
      <c r="L90" s="58"/>
      <c r="M90" s="62"/>
      <c r="N90" s="62"/>
      <c r="O90" s="62"/>
      <c r="P90" s="62"/>
      <c r="Q90" s="62"/>
      <c r="R90" s="62"/>
      <c r="S90" s="62"/>
      <c r="T90" s="63"/>
      <c r="U90" s="63"/>
      <c r="V90" s="63"/>
      <c r="W90" s="63"/>
      <c r="X90" s="63"/>
      <c r="Y90" s="63"/>
      <c r="Z90" s="63"/>
      <c r="AA90" s="62"/>
      <c r="AB90" s="62"/>
      <c r="AC90" s="62"/>
      <c r="AL90" s="61"/>
      <c r="AM90" s="540" t="s">
        <v>325</v>
      </c>
      <c r="AN90" s="541"/>
      <c r="AO90" s="541"/>
      <c r="AP90" s="542"/>
      <c r="AW90" s="57"/>
      <c r="AX90" s="282"/>
      <c r="AY90" s="282"/>
      <c r="AZ90" s="282"/>
      <c r="BA90" s="282"/>
      <c r="BB90" s="282"/>
      <c r="BC90" s="282"/>
      <c r="BD90" s="234"/>
      <c r="BE90" s="234"/>
    </row>
    <row r="91" spans="2:57" s="34" customFormat="1" ht="12.75" customHeight="1">
      <c r="L91" s="58"/>
      <c r="M91" s="62"/>
      <c r="N91" s="62"/>
      <c r="O91" s="62"/>
      <c r="P91" s="62"/>
      <c r="Q91" s="62"/>
      <c r="R91" s="62"/>
      <c r="S91" s="62"/>
      <c r="T91" s="63"/>
      <c r="U91" s="63"/>
      <c r="V91" s="63"/>
      <c r="W91" s="63"/>
      <c r="X91" s="63"/>
      <c r="Y91" s="63"/>
      <c r="Z91" s="63"/>
      <c r="AA91" s="62"/>
      <c r="AB91" s="62"/>
      <c r="AC91" s="62"/>
      <c r="AL91" s="61"/>
      <c r="AM91" s="543"/>
      <c r="AN91" s="544"/>
      <c r="AO91" s="544"/>
      <c r="AP91" s="545"/>
      <c r="AW91" s="57"/>
      <c r="AX91" s="282"/>
      <c r="AY91" s="282"/>
      <c r="AZ91" s="282"/>
      <c r="BA91" s="282"/>
      <c r="BB91" s="282"/>
      <c r="BC91" s="282"/>
      <c r="BD91" s="234"/>
      <c r="BE91" s="234"/>
    </row>
    <row r="92" spans="2:57" s="34" customFormat="1" ht="12.75" customHeight="1">
      <c r="L92" s="58"/>
      <c r="M92" s="62"/>
      <c r="N92" s="62"/>
      <c r="O92" s="62"/>
      <c r="P92" s="62"/>
      <c r="Q92" s="62"/>
      <c r="R92" s="62"/>
      <c r="S92" s="62"/>
      <c r="T92" s="62"/>
      <c r="U92" s="62"/>
      <c r="V92" s="62"/>
      <c r="W92" s="62"/>
      <c r="X92" s="62"/>
      <c r="Y92" s="62"/>
      <c r="Z92" s="62"/>
      <c r="AA92" s="62"/>
      <c r="AB92" s="62"/>
      <c r="AC92" s="62"/>
      <c r="AL92" s="61"/>
      <c r="AM92" s="394"/>
      <c r="AN92" s="394"/>
      <c r="AO92" s="4"/>
      <c r="AP92" s="4"/>
      <c r="AW92" s="57"/>
      <c r="AX92" s="282"/>
      <c r="AY92" s="282"/>
      <c r="AZ92" s="282"/>
      <c r="BA92" s="282"/>
      <c r="BB92" s="282"/>
      <c r="BC92" s="282"/>
      <c r="BD92" s="234"/>
      <c r="BE92" s="234"/>
    </row>
    <row r="93" spans="2:57" s="34" customFormat="1" ht="6" customHeight="1">
      <c r="L93" s="58"/>
      <c r="M93" s="62"/>
      <c r="N93" s="62"/>
      <c r="O93" s="62"/>
      <c r="P93" s="62"/>
      <c r="Q93" s="62"/>
      <c r="R93" s="62"/>
      <c r="S93" s="62"/>
      <c r="T93" s="62"/>
      <c r="U93" s="62"/>
      <c r="V93" s="62"/>
      <c r="W93" s="62"/>
      <c r="X93" s="62"/>
      <c r="Y93" s="62"/>
      <c r="Z93" s="62"/>
      <c r="AA93" s="62"/>
      <c r="AB93" s="62"/>
      <c r="AC93" s="62"/>
      <c r="AL93" s="61"/>
      <c r="AM93" s="61"/>
      <c r="AW93" s="57"/>
      <c r="AX93" s="282"/>
      <c r="AY93" s="282"/>
      <c r="AZ93" s="282"/>
      <c r="BA93" s="282"/>
      <c r="BB93" s="282"/>
      <c r="BC93" s="282"/>
      <c r="BD93" s="234"/>
      <c r="BE93" s="234"/>
    </row>
    <row r="94" spans="2:57" s="34" customFormat="1" ht="12.75" customHeight="1">
      <c r="B94" s="515" t="s">
        <v>2</v>
      </c>
      <c r="C94" s="516"/>
      <c r="D94" s="516"/>
      <c r="E94" s="516"/>
      <c r="F94" s="516"/>
      <c r="G94" s="516"/>
      <c r="H94" s="516"/>
      <c r="I94" s="516"/>
      <c r="J94" s="518" t="s">
        <v>10</v>
      </c>
      <c r="K94" s="518"/>
      <c r="L94" s="64" t="s">
        <v>3</v>
      </c>
      <c r="M94" s="518" t="s">
        <v>11</v>
      </c>
      <c r="N94" s="518"/>
      <c r="O94" s="519" t="s">
        <v>12</v>
      </c>
      <c r="P94" s="518"/>
      <c r="Q94" s="518"/>
      <c r="R94" s="518"/>
      <c r="S94" s="518"/>
      <c r="T94" s="518"/>
      <c r="U94" s="518" t="s">
        <v>13</v>
      </c>
      <c r="V94" s="518"/>
      <c r="W94" s="518"/>
      <c r="X94" s="58"/>
      <c r="Y94" s="58"/>
      <c r="Z94" s="58"/>
      <c r="AA94" s="58"/>
      <c r="AB94" s="58"/>
      <c r="AC94" s="58"/>
      <c r="AD94" s="35"/>
      <c r="AE94" s="35"/>
      <c r="AF94" s="35"/>
      <c r="AG94" s="35"/>
      <c r="AH94" s="35"/>
      <c r="AI94" s="35"/>
      <c r="AJ94" s="35"/>
      <c r="AK94" s="58"/>
      <c r="AL94" s="520">
        <f ca="1">$AL$9</f>
        <v>30</v>
      </c>
      <c r="AM94" s="521"/>
      <c r="AN94" s="529" t="s">
        <v>4</v>
      </c>
      <c r="AO94" s="529"/>
      <c r="AP94" s="521">
        <v>3</v>
      </c>
      <c r="AQ94" s="521"/>
      <c r="AR94" s="529" t="s">
        <v>5</v>
      </c>
      <c r="AS94" s="530"/>
      <c r="AT94" s="58"/>
      <c r="AU94" s="58"/>
      <c r="AW94" s="57"/>
      <c r="AX94" s="282"/>
      <c r="AY94" s="282"/>
      <c r="AZ94" s="282"/>
      <c r="BA94" s="282"/>
      <c r="BB94" s="282"/>
      <c r="BC94" s="282"/>
      <c r="BD94" s="234"/>
      <c r="BE94" s="234"/>
    </row>
    <row r="95" spans="2:57" s="34" customFormat="1" ht="13.5" customHeight="1">
      <c r="B95" s="516"/>
      <c r="C95" s="516"/>
      <c r="D95" s="516"/>
      <c r="E95" s="516"/>
      <c r="F95" s="516"/>
      <c r="G95" s="516"/>
      <c r="H95" s="516"/>
      <c r="I95" s="516"/>
      <c r="J95" s="535">
        <f>$J$10</f>
        <v>0</v>
      </c>
      <c r="K95" s="473">
        <f>$K$10</f>
        <v>0</v>
      </c>
      <c r="L95" s="537">
        <f>$L$10</f>
        <v>0</v>
      </c>
      <c r="M95" s="476">
        <f>$M$10</f>
        <v>0</v>
      </c>
      <c r="N95" s="473">
        <f>$N$10</f>
        <v>0</v>
      </c>
      <c r="O95" s="476">
        <f>$O$10</f>
        <v>0</v>
      </c>
      <c r="P95" s="470">
        <f>$P$10</f>
        <v>0</v>
      </c>
      <c r="Q95" s="470">
        <f>$Q$10</f>
        <v>0</v>
      </c>
      <c r="R95" s="470">
        <f>$R$10</f>
        <v>0</v>
      </c>
      <c r="S95" s="470">
        <f>$S$10</f>
        <v>0</v>
      </c>
      <c r="T95" s="473">
        <f>$T$10</f>
        <v>0</v>
      </c>
      <c r="U95" s="476">
        <f>$U$10</f>
        <v>0</v>
      </c>
      <c r="V95" s="470">
        <f>$V$10</f>
        <v>0</v>
      </c>
      <c r="W95" s="473">
        <f>$W$10</f>
        <v>0</v>
      </c>
      <c r="X95" s="58"/>
      <c r="Y95" s="58"/>
      <c r="Z95" s="58"/>
      <c r="AA95" s="58"/>
      <c r="AB95" s="58"/>
      <c r="AC95" s="58"/>
      <c r="AD95" s="35"/>
      <c r="AE95" s="35"/>
      <c r="AF95" s="35"/>
      <c r="AG95" s="35"/>
      <c r="AH95" s="35"/>
      <c r="AI95" s="35"/>
      <c r="AJ95" s="35"/>
      <c r="AK95" s="58"/>
      <c r="AL95" s="522"/>
      <c r="AM95" s="523"/>
      <c r="AN95" s="531"/>
      <c r="AO95" s="531"/>
      <c r="AP95" s="523"/>
      <c r="AQ95" s="523"/>
      <c r="AR95" s="531"/>
      <c r="AS95" s="532"/>
      <c r="AT95" s="58"/>
      <c r="AU95" s="58"/>
      <c r="AW95" s="57"/>
      <c r="AX95" s="282"/>
      <c r="AY95" s="282"/>
      <c r="AZ95" s="282"/>
      <c r="BA95" s="282"/>
      <c r="BB95" s="282"/>
      <c r="BC95" s="282"/>
      <c r="BD95" s="234"/>
      <c r="BE95" s="234"/>
    </row>
    <row r="96" spans="2:57" s="34" customFormat="1" ht="9" customHeight="1">
      <c r="B96" s="516"/>
      <c r="C96" s="516"/>
      <c r="D96" s="516"/>
      <c r="E96" s="516"/>
      <c r="F96" s="516"/>
      <c r="G96" s="516"/>
      <c r="H96" s="516"/>
      <c r="I96" s="516"/>
      <c r="J96" s="536"/>
      <c r="K96" s="474"/>
      <c r="L96" s="538"/>
      <c r="M96" s="477"/>
      <c r="N96" s="474"/>
      <c r="O96" s="477"/>
      <c r="P96" s="471"/>
      <c r="Q96" s="471"/>
      <c r="R96" s="471"/>
      <c r="S96" s="471"/>
      <c r="T96" s="474"/>
      <c r="U96" s="477"/>
      <c r="V96" s="471"/>
      <c r="W96" s="474"/>
      <c r="X96" s="58"/>
      <c r="Y96" s="58"/>
      <c r="Z96" s="58"/>
      <c r="AA96" s="58"/>
      <c r="AB96" s="58"/>
      <c r="AC96" s="58"/>
      <c r="AD96" s="35"/>
      <c r="AE96" s="35"/>
      <c r="AF96" s="35"/>
      <c r="AG96" s="35"/>
      <c r="AH96" s="35"/>
      <c r="AI96" s="35"/>
      <c r="AJ96" s="35"/>
      <c r="AK96" s="58"/>
      <c r="AL96" s="524"/>
      <c r="AM96" s="525"/>
      <c r="AN96" s="533"/>
      <c r="AO96" s="533"/>
      <c r="AP96" s="525"/>
      <c r="AQ96" s="525"/>
      <c r="AR96" s="533"/>
      <c r="AS96" s="534"/>
      <c r="AT96" s="58"/>
      <c r="AU96" s="58"/>
      <c r="AW96" s="57"/>
      <c r="AX96" s="282"/>
      <c r="AY96" s="282"/>
      <c r="AZ96" s="282"/>
      <c r="BA96" s="282"/>
      <c r="BB96" s="282"/>
      <c r="BC96" s="282"/>
      <c r="BD96" s="234"/>
      <c r="BE96" s="234"/>
    </row>
    <row r="97" spans="2:65" s="34" customFormat="1" ht="6" customHeight="1">
      <c r="B97" s="517"/>
      <c r="C97" s="517"/>
      <c r="D97" s="517"/>
      <c r="E97" s="517"/>
      <c r="F97" s="517"/>
      <c r="G97" s="517"/>
      <c r="H97" s="517"/>
      <c r="I97" s="517"/>
      <c r="J97" s="536"/>
      <c r="K97" s="475"/>
      <c r="L97" s="539"/>
      <c r="M97" s="478"/>
      <c r="N97" s="475"/>
      <c r="O97" s="478"/>
      <c r="P97" s="472"/>
      <c r="Q97" s="472"/>
      <c r="R97" s="472"/>
      <c r="S97" s="472"/>
      <c r="T97" s="475"/>
      <c r="U97" s="478"/>
      <c r="V97" s="472"/>
      <c r="W97" s="475"/>
      <c r="X97" s="58"/>
      <c r="Y97" s="58"/>
      <c r="Z97" s="58"/>
      <c r="AA97" s="58"/>
      <c r="AB97" s="58"/>
      <c r="AC97" s="58"/>
      <c r="AD97" s="58"/>
      <c r="AE97" s="58"/>
      <c r="AF97" s="58"/>
      <c r="AG97" s="58"/>
      <c r="AH97" s="58"/>
      <c r="AI97" s="58"/>
      <c r="AJ97" s="58"/>
      <c r="AK97" s="58"/>
      <c r="AN97" s="1"/>
      <c r="AO97" s="1"/>
      <c r="AP97" s="1"/>
      <c r="AQ97" s="1"/>
      <c r="AR97" s="1"/>
      <c r="AS97" s="1"/>
      <c r="AT97" s="58"/>
      <c r="AU97" s="58"/>
      <c r="AW97" s="57"/>
      <c r="AX97" s="282"/>
      <c r="AY97" s="282"/>
      <c r="AZ97" s="282"/>
      <c r="BA97" s="282"/>
      <c r="BB97" s="282"/>
      <c r="BC97" s="282"/>
      <c r="BD97" s="234"/>
      <c r="BE97" s="234"/>
    </row>
    <row r="98" spans="2:65" s="34" customFormat="1" ht="15" customHeight="1">
      <c r="B98" s="455" t="s">
        <v>51</v>
      </c>
      <c r="C98" s="456"/>
      <c r="D98" s="456"/>
      <c r="E98" s="456"/>
      <c r="F98" s="456"/>
      <c r="G98" s="456"/>
      <c r="H98" s="456"/>
      <c r="I98" s="457"/>
      <c r="J98" s="455" t="s">
        <v>6</v>
      </c>
      <c r="K98" s="456"/>
      <c r="L98" s="456"/>
      <c r="M98" s="456"/>
      <c r="N98" s="464"/>
      <c r="O98" s="467" t="s">
        <v>52</v>
      </c>
      <c r="P98" s="456"/>
      <c r="Q98" s="456"/>
      <c r="R98" s="456"/>
      <c r="S98" s="456"/>
      <c r="T98" s="456"/>
      <c r="U98" s="457"/>
      <c r="V98" s="65" t="s">
        <v>53</v>
      </c>
      <c r="W98" s="66"/>
      <c r="X98" s="66"/>
      <c r="Y98" s="479" t="s">
        <v>54</v>
      </c>
      <c r="Z98" s="479"/>
      <c r="AA98" s="479"/>
      <c r="AB98" s="479"/>
      <c r="AC98" s="479"/>
      <c r="AD98" s="479"/>
      <c r="AE98" s="479"/>
      <c r="AF98" s="479"/>
      <c r="AG98" s="479"/>
      <c r="AH98" s="479"/>
      <c r="AI98" s="66"/>
      <c r="AJ98" s="66"/>
      <c r="AK98" s="67"/>
      <c r="AL98" s="480" t="s">
        <v>275</v>
      </c>
      <c r="AM98" s="480"/>
      <c r="AN98" s="481" t="s">
        <v>33</v>
      </c>
      <c r="AO98" s="481"/>
      <c r="AP98" s="481"/>
      <c r="AQ98" s="481"/>
      <c r="AR98" s="481"/>
      <c r="AS98" s="482"/>
      <c r="AT98" s="58"/>
      <c r="AU98" s="58"/>
      <c r="AW98" s="57"/>
      <c r="AX98" s="282"/>
      <c r="AY98" s="282"/>
      <c r="AZ98" s="282"/>
      <c r="BA98" s="282"/>
      <c r="BB98" s="282"/>
      <c r="BC98" s="282"/>
      <c r="BD98" s="234"/>
      <c r="BE98" s="234"/>
    </row>
    <row r="99" spans="2:65" s="34" customFormat="1" ht="13.5" customHeight="1">
      <c r="B99" s="458"/>
      <c r="C99" s="459"/>
      <c r="D99" s="459"/>
      <c r="E99" s="459"/>
      <c r="F99" s="459"/>
      <c r="G99" s="459"/>
      <c r="H99" s="459"/>
      <c r="I99" s="460"/>
      <c r="J99" s="458"/>
      <c r="K99" s="459"/>
      <c r="L99" s="459"/>
      <c r="M99" s="459"/>
      <c r="N99" s="465"/>
      <c r="O99" s="468"/>
      <c r="P99" s="459"/>
      <c r="Q99" s="459"/>
      <c r="R99" s="459"/>
      <c r="S99" s="459"/>
      <c r="T99" s="459"/>
      <c r="U99" s="460"/>
      <c r="V99" s="483" t="s">
        <v>7</v>
      </c>
      <c r="W99" s="484"/>
      <c r="X99" s="484"/>
      <c r="Y99" s="485"/>
      <c r="Z99" s="489" t="s">
        <v>16</v>
      </c>
      <c r="AA99" s="490"/>
      <c r="AB99" s="490"/>
      <c r="AC99" s="491"/>
      <c r="AD99" s="495" t="s">
        <v>17</v>
      </c>
      <c r="AE99" s="496"/>
      <c r="AF99" s="496"/>
      <c r="AG99" s="497"/>
      <c r="AH99" s="501" t="s">
        <v>135</v>
      </c>
      <c r="AI99" s="502"/>
      <c r="AJ99" s="502"/>
      <c r="AK99" s="503"/>
      <c r="AL99" s="507" t="s">
        <v>276</v>
      </c>
      <c r="AM99" s="507"/>
      <c r="AN99" s="509" t="s">
        <v>19</v>
      </c>
      <c r="AO99" s="510"/>
      <c r="AP99" s="510"/>
      <c r="AQ99" s="510"/>
      <c r="AR99" s="511"/>
      <c r="AS99" s="512"/>
      <c r="AT99" s="58"/>
      <c r="AU99" s="58"/>
      <c r="AW99" s="57"/>
      <c r="AX99" s="282"/>
      <c r="AY99" s="345" t="s">
        <v>302</v>
      </c>
      <c r="AZ99" s="345" t="s">
        <v>302</v>
      </c>
      <c r="BA99" s="345" t="s">
        <v>300</v>
      </c>
      <c r="BB99" s="667" t="s">
        <v>301</v>
      </c>
      <c r="BC99" s="668"/>
      <c r="BD99" s="234"/>
      <c r="BE99" s="234"/>
    </row>
    <row r="100" spans="2:65" s="34" customFormat="1" ht="13.5" customHeight="1">
      <c r="B100" s="461"/>
      <c r="C100" s="462"/>
      <c r="D100" s="462"/>
      <c r="E100" s="462"/>
      <c r="F100" s="462"/>
      <c r="G100" s="462"/>
      <c r="H100" s="462"/>
      <c r="I100" s="463"/>
      <c r="J100" s="461"/>
      <c r="K100" s="462"/>
      <c r="L100" s="462"/>
      <c r="M100" s="462"/>
      <c r="N100" s="466"/>
      <c r="O100" s="469"/>
      <c r="P100" s="462"/>
      <c r="Q100" s="462"/>
      <c r="R100" s="462"/>
      <c r="S100" s="462"/>
      <c r="T100" s="462"/>
      <c r="U100" s="463"/>
      <c r="V100" s="486"/>
      <c r="W100" s="487"/>
      <c r="X100" s="487"/>
      <c r="Y100" s="488"/>
      <c r="Z100" s="492"/>
      <c r="AA100" s="493"/>
      <c r="AB100" s="493"/>
      <c r="AC100" s="494"/>
      <c r="AD100" s="498"/>
      <c r="AE100" s="499"/>
      <c r="AF100" s="499"/>
      <c r="AG100" s="500"/>
      <c r="AH100" s="504"/>
      <c r="AI100" s="505"/>
      <c r="AJ100" s="505"/>
      <c r="AK100" s="506"/>
      <c r="AL100" s="508"/>
      <c r="AM100" s="508"/>
      <c r="AN100" s="513"/>
      <c r="AO100" s="513"/>
      <c r="AP100" s="513"/>
      <c r="AQ100" s="513"/>
      <c r="AR100" s="513"/>
      <c r="AS100" s="514"/>
      <c r="AT100" s="58"/>
      <c r="AU100" s="58"/>
      <c r="AW100" s="57"/>
      <c r="AX100" s="282"/>
      <c r="AY100" s="346"/>
      <c r="AZ100" s="347" t="s">
        <v>296</v>
      </c>
      <c r="BA100" s="347" t="s">
        <v>299</v>
      </c>
      <c r="BB100" s="348" t="s">
        <v>297</v>
      </c>
      <c r="BC100" s="347" t="s">
        <v>296</v>
      </c>
      <c r="BD100" s="234"/>
      <c r="BE100" s="234"/>
      <c r="BL100" s="234" t="s">
        <v>310</v>
      </c>
      <c r="BM100" s="234" t="s">
        <v>203</v>
      </c>
    </row>
    <row r="101" spans="2:65" s="34" customFormat="1" ht="18" customHeight="1">
      <c r="B101" s="414"/>
      <c r="C101" s="415"/>
      <c r="D101" s="415"/>
      <c r="E101" s="415"/>
      <c r="F101" s="415"/>
      <c r="G101" s="415"/>
      <c r="H101" s="415"/>
      <c r="I101" s="451"/>
      <c r="J101" s="414"/>
      <c r="K101" s="415"/>
      <c r="L101" s="415"/>
      <c r="M101" s="415"/>
      <c r="N101" s="416"/>
      <c r="O101" s="389"/>
      <c r="P101" s="384" t="s">
        <v>0</v>
      </c>
      <c r="Q101" s="52"/>
      <c r="R101" s="382" t="s">
        <v>1</v>
      </c>
      <c r="S101" s="193"/>
      <c r="T101" s="420" t="s">
        <v>56</v>
      </c>
      <c r="U101" s="421"/>
      <c r="V101" s="422"/>
      <c r="W101" s="423"/>
      <c r="X101" s="423"/>
      <c r="Y101" s="76" t="s">
        <v>8</v>
      </c>
      <c r="Z101" s="45"/>
      <c r="AA101" s="46"/>
      <c r="AB101" s="46"/>
      <c r="AC101" s="44" t="s">
        <v>8</v>
      </c>
      <c r="AD101" s="45"/>
      <c r="AE101" s="46"/>
      <c r="AF101" s="46"/>
      <c r="AG101" s="47" t="s">
        <v>8</v>
      </c>
      <c r="AH101" s="409">
        <f>IF(V101="賃金で算定",V102+Z102-AD102,0)</f>
        <v>0</v>
      </c>
      <c r="AI101" s="410"/>
      <c r="AJ101" s="410"/>
      <c r="AK101" s="411"/>
      <c r="AL101" s="68"/>
      <c r="AM101" s="69"/>
      <c r="AN101" s="412"/>
      <c r="AO101" s="413"/>
      <c r="AP101" s="413"/>
      <c r="AQ101" s="413"/>
      <c r="AR101" s="413"/>
      <c r="AS101" s="47" t="s">
        <v>8</v>
      </c>
      <c r="AT101" s="58"/>
      <c r="AU101" s="58"/>
      <c r="AV101" s="55" t="str">
        <f>IF(OR(O101="",Q101=""),"", IF(O101&lt;20,DATE(O101+118,Q101,IF(S101="",1,S101)),DATE(O101+88,Q101,IF(S101="",1,S101))))</f>
        <v/>
      </c>
      <c r="AW101" s="57" t="str">
        <f>IF(AV101&lt;=設定シート!C$15,"昔",IF(AV101&lt;=設定シート!E$15,"上",IF(AV101&lt;=設定シート!G$15,"中","下")))</f>
        <v>下</v>
      </c>
      <c r="AX101" s="282">
        <f>IF(AV101&lt;=設定シート!$E$36,5,IF(AV101&lt;=設定シート!$I$36,7,IF(AV101&lt;=設定シート!$M$36,9,11)))</f>
        <v>11</v>
      </c>
      <c r="AY101" s="351"/>
      <c r="AZ101" s="349"/>
      <c r="BA101" s="353">
        <f>AN101</f>
        <v>0</v>
      </c>
      <c r="BB101" s="349"/>
      <c r="BC101" s="349"/>
      <c r="BD101" s="234"/>
      <c r="BE101" s="234"/>
      <c r="BL101" s="1"/>
      <c r="BM101" s="1"/>
    </row>
    <row r="102" spans="2:65" s="34" customFormat="1" ht="18" customHeight="1">
      <c r="B102" s="417"/>
      <c r="C102" s="418"/>
      <c r="D102" s="418"/>
      <c r="E102" s="418"/>
      <c r="F102" s="418"/>
      <c r="G102" s="418"/>
      <c r="H102" s="418"/>
      <c r="I102" s="452"/>
      <c r="J102" s="417"/>
      <c r="K102" s="418"/>
      <c r="L102" s="418"/>
      <c r="M102" s="418"/>
      <c r="N102" s="419"/>
      <c r="O102" s="390"/>
      <c r="P102" s="35" t="s">
        <v>0</v>
      </c>
      <c r="Q102" s="53"/>
      <c r="R102" s="35" t="s">
        <v>1</v>
      </c>
      <c r="S102" s="196"/>
      <c r="T102" s="424" t="s">
        <v>57</v>
      </c>
      <c r="U102" s="425"/>
      <c r="V102" s="426"/>
      <c r="W102" s="427"/>
      <c r="X102" s="427"/>
      <c r="Y102" s="428"/>
      <c r="Z102" s="453"/>
      <c r="AA102" s="454"/>
      <c r="AB102" s="454"/>
      <c r="AC102" s="454"/>
      <c r="AD102" s="453"/>
      <c r="AE102" s="454"/>
      <c r="AF102" s="454"/>
      <c r="AG102" s="546"/>
      <c r="AH102" s="402">
        <f>IF(V101="賃金で算定",0,V102+Z102-AD102)</f>
        <v>0</v>
      </c>
      <c r="AI102" s="402"/>
      <c r="AJ102" s="402"/>
      <c r="AK102" s="403"/>
      <c r="AL102" s="407">
        <f>IF(V101="賃金で算定","賃金で算定",IF(OR(V102=0,$F119="",AV101=""),0,IF(AW101="昔",VLOOKUP($F119,労務比率,AX101,FALSE),IF(AW101="上",VLOOKUP($F119,労務比率,AX101,FALSE),IF(AW101="中",VLOOKUP($F119,労務比率,AX101,FALSE),VLOOKUP($F119,労務比率,AX101,FALSE))))))</f>
        <v>0</v>
      </c>
      <c r="AM102" s="408"/>
      <c r="AN102" s="404">
        <f>IF(V101="賃金で算定",0,INT(AH102*AL102/100))</f>
        <v>0</v>
      </c>
      <c r="AO102" s="405"/>
      <c r="AP102" s="405"/>
      <c r="AQ102" s="405"/>
      <c r="AR102" s="405"/>
      <c r="AS102" s="39"/>
      <c r="AT102" s="58"/>
      <c r="AU102" s="58"/>
      <c r="AV102" s="55"/>
      <c r="AW102" s="57"/>
      <c r="AX102" s="282"/>
      <c r="AY102" s="352">
        <f>AH102</f>
        <v>0</v>
      </c>
      <c r="AZ102" s="350">
        <f>IF(AV101&lt;=設定シート!C$85,AH102,IF(AND(AV101&gt;=設定シート!E$85,AV101&lt;=設定シート!G$85),AH102*105/108,AH102))</f>
        <v>0</v>
      </c>
      <c r="BA102" s="347"/>
      <c r="BB102" s="350">
        <f>IF($AL102="賃金で算定",0,INT(AY102*$AL102/100))</f>
        <v>0</v>
      </c>
      <c r="BC102" s="350">
        <f>IF(AY102=AZ102,BB102,AZ102*$AL102/100)</f>
        <v>0</v>
      </c>
      <c r="BD102" s="234"/>
      <c r="BE102" s="234"/>
      <c r="BL102" s="234">
        <f>IF(AY102=AZ102,0,1)</f>
        <v>0</v>
      </c>
      <c r="BM102" s="234" t="str">
        <f>IF(BL102=1,AL102,"")</f>
        <v/>
      </c>
    </row>
    <row r="103" spans="2:65" s="34" customFormat="1" ht="18" customHeight="1">
      <c r="B103" s="414"/>
      <c r="C103" s="415"/>
      <c r="D103" s="415"/>
      <c r="E103" s="415"/>
      <c r="F103" s="415"/>
      <c r="G103" s="415"/>
      <c r="H103" s="415"/>
      <c r="I103" s="451"/>
      <c r="J103" s="414"/>
      <c r="K103" s="415"/>
      <c r="L103" s="415"/>
      <c r="M103" s="415"/>
      <c r="N103" s="416"/>
      <c r="O103" s="389"/>
      <c r="P103" s="384" t="s">
        <v>45</v>
      </c>
      <c r="Q103" s="52"/>
      <c r="R103" s="382" t="s">
        <v>46</v>
      </c>
      <c r="S103" s="193"/>
      <c r="T103" s="420" t="s">
        <v>47</v>
      </c>
      <c r="U103" s="421"/>
      <c r="V103" s="422"/>
      <c r="W103" s="423"/>
      <c r="X103" s="423"/>
      <c r="Y103" s="77"/>
      <c r="Z103" s="41"/>
      <c r="AA103" s="42"/>
      <c r="AB103" s="42"/>
      <c r="AC103" s="43"/>
      <c r="AD103" s="41"/>
      <c r="AE103" s="42"/>
      <c r="AF103" s="42"/>
      <c r="AG103" s="48"/>
      <c r="AH103" s="409">
        <f>IF(V103="賃金で算定",V104+Z104-AD104,0)</f>
        <v>0</v>
      </c>
      <c r="AI103" s="410"/>
      <c r="AJ103" s="410"/>
      <c r="AK103" s="411"/>
      <c r="AL103" s="68"/>
      <c r="AM103" s="69"/>
      <c r="AN103" s="412"/>
      <c r="AO103" s="413"/>
      <c r="AP103" s="413"/>
      <c r="AQ103" s="413"/>
      <c r="AR103" s="413"/>
      <c r="AS103" s="40"/>
      <c r="AT103" s="58"/>
      <c r="AU103" s="58"/>
      <c r="AV103" s="55" t="str">
        <f>IF(OR(O103="",Q103=""),"", IF(O103&lt;20,DATE(O103+118,Q103,IF(S103="",1,S103)),DATE(O103+88,Q103,IF(S103="",1,S103))))</f>
        <v/>
      </c>
      <c r="AW103" s="57" t="str">
        <f>IF(AV103&lt;=設定シート!C$15,"昔",IF(AV103&lt;=設定シート!E$15,"上",IF(AV103&lt;=設定シート!G$15,"中","下")))</f>
        <v>下</v>
      </c>
      <c r="AX103" s="282">
        <f>IF(AV103&lt;=設定シート!$E$36,5,IF(AV103&lt;=設定シート!$I$36,7,IF(AV103&lt;=設定シート!$M$36,9,11)))</f>
        <v>11</v>
      </c>
      <c r="AY103" s="351"/>
      <c r="AZ103" s="349"/>
      <c r="BA103" s="353">
        <f t="shared" ref="BA103" si="34">AN103</f>
        <v>0</v>
      </c>
      <c r="BB103" s="349"/>
      <c r="BC103" s="349"/>
      <c r="BD103" s="234"/>
      <c r="BE103" s="234"/>
      <c r="BL103" s="234"/>
      <c r="BM103" s="234"/>
    </row>
    <row r="104" spans="2:65" s="34" customFormat="1" ht="18" customHeight="1">
      <c r="B104" s="417"/>
      <c r="C104" s="418"/>
      <c r="D104" s="418"/>
      <c r="E104" s="418"/>
      <c r="F104" s="418"/>
      <c r="G104" s="418"/>
      <c r="H104" s="418"/>
      <c r="I104" s="452"/>
      <c r="J104" s="417"/>
      <c r="K104" s="418"/>
      <c r="L104" s="418"/>
      <c r="M104" s="418"/>
      <c r="N104" s="419"/>
      <c r="O104" s="390"/>
      <c r="P104" s="385" t="s">
        <v>45</v>
      </c>
      <c r="Q104" s="53"/>
      <c r="R104" s="383" t="s">
        <v>46</v>
      </c>
      <c r="S104" s="196"/>
      <c r="T104" s="424" t="s">
        <v>48</v>
      </c>
      <c r="U104" s="425"/>
      <c r="V104" s="426"/>
      <c r="W104" s="427"/>
      <c r="X104" s="427"/>
      <c r="Y104" s="428"/>
      <c r="Z104" s="453"/>
      <c r="AA104" s="454"/>
      <c r="AB104" s="454"/>
      <c r="AC104" s="454"/>
      <c r="AD104" s="453"/>
      <c r="AE104" s="454"/>
      <c r="AF104" s="454"/>
      <c r="AG104" s="546"/>
      <c r="AH104" s="402">
        <f>IF(V103="賃金で算定",0,V104+Z104-AD104)</f>
        <v>0</v>
      </c>
      <c r="AI104" s="402"/>
      <c r="AJ104" s="402"/>
      <c r="AK104" s="403"/>
      <c r="AL104" s="407">
        <f>IF(V103="賃金で算定","賃金で算定",IF(OR(V104=0,$F119="",AV103=""),0,IF(AW103="昔",VLOOKUP($F119,労務比率,AX103,FALSE),IF(AW103="上",VLOOKUP($F119,労務比率,AX103,FALSE),IF(AW103="中",VLOOKUP($F119,労務比率,AX103,FALSE),VLOOKUP($F119,労務比率,AX103,FALSE))))))</f>
        <v>0</v>
      </c>
      <c r="AM104" s="408"/>
      <c r="AN104" s="404">
        <f>IF(V103="賃金で算定",0,INT(AH104*AL104/100))</f>
        <v>0</v>
      </c>
      <c r="AO104" s="405"/>
      <c r="AP104" s="405"/>
      <c r="AQ104" s="405"/>
      <c r="AR104" s="405"/>
      <c r="AS104" s="39"/>
      <c r="AT104" s="58"/>
      <c r="AU104" s="58"/>
      <c r="AV104" s="55"/>
      <c r="AW104" s="57"/>
      <c r="AX104" s="282"/>
      <c r="AY104" s="352">
        <f t="shared" ref="AY104" si="35">AH104</f>
        <v>0</v>
      </c>
      <c r="AZ104" s="350">
        <f>IF(AV103&lt;=設定シート!C$85,AH104,IF(AND(AV103&gt;=設定シート!E$85,AV103&lt;=設定シート!G$85),AH104*105/108,AH104))</f>
        <v>0</v>
      </c>
      <c r="BA104" s="347"/>
      <c r="BB104" s="350">
        <f t="shared" ref="BB104" si="36">IF($AL104="賃金で算定",0,INT(AY104*$AL104/100))</f>
        <v>0</v>
      </c>
      <c r="BC104" s="350">
        <f>IF(AY104=AZ104,BB104,AZ104*$AL104/100)</f>
        <v>0</v>
      </c>
      <c r="BD104" s="234"/>
      <c r="BE104" s="234"/>
      <c r="BL104" s="234">
        <f>IF(AY104=AZ104,0,1)</f>
        <v>0</v>
      </c>
      <c r="BM104" s="234" t="str">
        <f>IF(BL104=1,AL104,"")</f>
        <v/>
      </c>
    </row>
    <row r="105" spans="2:65" s="34" customFormat="1" ht="18" customHeight="1">
      <c r="B105" s="414"/>
      <c r="C105" s="415"/>
      <c r="D105" s="415"/>
      <c r="E105" s="415"/>
      <c r="F105" s="415"/>
      <c r="G105" s="415"/>
      <c r="H105" s="415"/>
      <c r="I105" s="451"/>
      <c r="J105" s="414"/>
      <c r="K105" s="415"/>
      <c r="L105" s="415"/>
      <c r="M105" s="415"/>
      <c r="N105" s="416"/>
      <c r="O105" s="389"/>
      <c r="P105" s="384" t="s">
        <v>45</v>
      </c>
      <c r="Q105" s="52"/>
      <c r="R105" s="382" t="s">
        <v>46</v>
      </c>
      <c r="S105" s="193"/>
      <c r="T105" s="420" t="s">
        <v>47</v>
      </c>
      <c r="U105" s="421"/>
      <c r="V105" s="422"/>
      <c r="W105" s="423"/>
      <c r="X105" s="423"/>
      <c r="Y105" s="77"/>
      <c r="Z105" s="41"/>
      <c r="AA105" s="42"/>
      <c r="AB105" s="42"/>
      <c r="AC105" s="43"/>
      <c r="AD105" s="41"/>
      <c r="AE105" s="42"/>
      <c r="AF105" s="42"/>
      <c r="AG105" s="48"/>
      <c r="AH105" s="409">
        <f>IF(V105="賃金で算定",V106+Z106-AD106,0)</f>
        <v>0</v>
      </c>
      <c r="AI105" s="410"/>
      <c r="AJ105" s="410"/>
      <c r="AK105" s="411"/>
      <c r="AL105" s="68"/>
      <c r="AM105" s="69"/>
      <c r="AN105" s="412"/>
      <c r="AO105" s="413"/>
      <c r="AP105" s="413"/>
      <c r="AQ105" s="413"/>
      <c r="AR105" s="413"/>
      <c r="AS105" s="40"/>
      <c r="AT105" s="58"/>
      <c r="AU105" s="58"/>
      <c r="AV105" s="55" t="str">
        <f>IF(OR(O105="",Q105=""),"", IF(O105&lt;20,DATE(O105+118,Q105,IF(S105="",1,S105)),DATE(O105+88,Q105,IF(S105="",1,S105))))</f>
        <v/>
      </c>
      <c r="AW105" s="57" t="str">
        <f>IF(AV105&lt;=設定シート!C$15,"昔",IF(AV105&lt;=設定シート!E$15,"上",IF(AV105&lt;=設定シート!G$15,"中","下")))</f>
        <v>下</v>
      </c>
      <c r="AX105" s="282">
        <f>IF(AV105&lt;=設定シート!$E$36,5,IF(AV105&lt;=設定シート!$I$36,7,IF(AV105&lt;=設定シート!$M$36,9,11)))</f>
        <v>11</v>
      </c>
      <c r="AY105" s="351"/>
      <c r="AZ105" s="349"/>
      <c r="BA105" s="353">
        <f t="shared" ref="BA105" si="37">AN105</f>
        <v>0</v>
      </c>
      <c r="BB105" s="349"/>
      <c r="BC105" s="349"/>
      <c r="BD105" s="234"/>
      <c r="BE105" s="234"/>
      <c r="BL105" s="1"/>
      <c r="BM105" s="1"/>
    </row>
    <row r="106" spans="2:65" s="34" customFormat="1" ht="18" customHeight="1">
      <c r="B106" s="417"/>
      <c r="C106" s="418"/>
      <c r="D106" s="418"/>
      <c r="E106" s="418"/>
      <c r="F106" s="418"/>
      <c r="G106" s="418"/>
      <c r="H106" s="418"/>
      <c r="I106" s="452"/>
      <c r="J106" s="417"/>
      <c r="K106" s="418"/>
      <c r="L106" s="418"/>
      <c r="M106" s="418"/>
      <c r="N106" s="419"/>
      <c r="O106" s="390"/>
      <c r="P106" s="385" t="s">
        <v>45</v>
      </c>
      <c r="Q106" s="53"/>
      <c r="R106" s="383" t="s">
        <v>46</v>
      </c>
      <c r="S106" s="196"/>
      <c r="T106" s="424" t="s">
        <v>48</v>
      </c>
      <c r="U106" s="425"/>
      <c r="V106" s="426"/>
      <c r="W106" s="427"/>
      <c r="X106" s="427"/>
      <c r="Y106" s="428"/>
      <c r="Z106" s="426"/>
      <c r="AA106" s="427"/>
      <c r="AB106" s="427"/>
      <c r="AC106" s="427"/>
      <c r="AD106" s="426"/>
      <c r="AE106" s="427"/>
      <c r="AF106" s="427"/>
      <c r="AG106" s="428"/>
      <c r="AH106" s="402">
        <f>IF(V105="賃金で算定",0,V106+Z106-AD106)</f>
        <v>0</v>
      </c>
      <c r="AI106" s="402"/>
      <c r="AJ106" s="402"/>
      <c r="AK106" s="403"/>
      <c r="AL106" s="407">
        <f>IF(V105="賃金で算定","賃金で算定",IF(OR(V106=0,$F119="",AV105=""),0,IF(AW105="昔",VLOOKUP($F119,労務比率,AX105,FALSE),IF(AW105="上",VLOOKUP($F119,労務比率,AX105,FALSE),IF(AW105="中",VLOOKUP($F119,労務比率,AX105,FALSE),VLOOKUP($F119,労務比率,AX105,FALSE))))))</f>
        <v>0</v>
      </c>
      <c r="AM106" s="408"/>
      <c r="AN106" s="404">
        <f>IF(V105="賃金で算定",0,INT(AH106*AL106/100))</f>
        <v>0</v>
      </c>
      <c r="AO106" s="405"/>
      <c r="AP106" s="405"/>
      <c r="AQ106" s="405"/>
      <c r="AR106" s="405"/>
      <c r="AS106" s="39"/>
      <c r="AT106" s="58"/>
      <c r="AU106" s="58"/>
      <c r="AV106" s="55"/>
      <c r="AW106" s="57"/>
      <c r="AX106" s="282"/>
      <c r="AY106" s="352">
        <f t="shared" ref="AY106" si="38">AH106</f>
        <v>0</v>
      </c>
      <c r="AZ106" s="350">
        <f>IF(AV105&lt;=設定シート!C$85,AH106,IF(AND(AV105&gt;=設定シート!E$85,AV105&lt;=設定シート!G$85),AH106*105/108,AH106))</f>
        <v>0</v>
      </c>
      <c r="BA106" s="347"/>
      <c r="BB106" s="350">
        <f t="shared" ref="BB106" si="39">IF($AL106="賃金で算定",0,INT(AY106*$AL106/100))</f>
        <v>0</v>
      </c>
      <c r="BC106" s="350">
        <f>IF(AY106=AZ106,BB106,AZ106*$AL106/100)</f>
        <v>0</v>
      </c>
      <c r="BD106" s="234"/>
      <c r="BE106" s="234"/>
      <c r="BL106" s="234">
        <f>IF(AY106=AZ106,0,1)</f>
        <v>0</v>
      </c>
      <c r="BM106" s="234" t="str">
        <f>IF(BL106=1,AL106,"")</f>
        <v/>
      </c>
    </row>
    <row r="107" spans="2:65" s="34" customFormat="1" ht="18" customHeight="1">
      <c r="B107" s="414"/>
      <c r="C107" s="415"/>
      <c r="D107" s="415"/>
      <c r="E107" s="415"/>
      <c r="F107" s="415"/>
      <c r="G107" s="415"/>
      <c r="H107" s="415"/>
      <c r="I107" s="451"/>
      <c r="J107" s="414"/>
      <c r="K107" s="415"/>
      <c r="L107" s="415"/>
      <c r="M107" s="415"/>
      <c r="N107" s="416"/>
      <c r="O107" s="389"/>
      <c r="P107" s="384" t="s">
        <v>45</v>
      </c>
      <c r="Q107" s="52"/>
      <c r="R107" s="382" t="s">
        <v>46</v>
      </c>
      <c r="S107" s="193"/>
      <c r="T107" s="420" t="s">
        <v>47</v>
      </c>
      <c r="U107" s="421"/>
      <c r="V107" s="422"/>
      <c r="W107" s="423"/>
      <c r="X107" s="423"/>
      <c r="Y107" s="78"/>
      <c r="Z107" s="37"/>
      <c r="AA107" s="38"/>
      <c r="AB107" s="38"/>
      <c r="AC107" s="49"/>
      <c r="AD107" s="37"/>
      <c r="AE107" s="38"/>
      <c r="AF107" s="38"/>
      <c r="AG107" s="50"/>
      <c r="AH107" s="409">
        <f>IF(V107="賃金で算定",V108+Z108-AD108,0)</f>
        <v>0</v>
      </c>
      <c r="AI107" s="410"/>
      <c r="AJ107" s="410"/>
      <c r="AK107" s="411"/>
      <c r="AL107" s="68"/>
      <c r="AM107" s="69"/>
      <c r="AN107" s="412"/>
      <c r="AO107" s="413"/>
      <c r="AP107" s="413"/>
      <c r="AQ107" s="413"/>
      <c r="AR107" s="413"/>
      <c r="AS107" s="40"/>
      <c r="AT107" s="58"/>
      <c r="AU107" s="58"/>
      <c r="AV107" s="55" t="str">
        <f>IF(OR(O107="",Q107=""),"", IF(O107&lt;20,DATE(O107+118,Q107,IF(S107="",1,S107)),DATE(O107+88,Q107,IF(S107="",1,S107))))</f>
        <v/>
      </c>
      <c r="AW107" s="57" t="str">
        <f>IF(AV107&lt;=設定シート!C$15,"昔",IF(AV107&lt;=設定シート!E$15,"上",IF(AV107&lt;=設定シート!G$15,"中","下")))</f>
        <v>下</v>
      </c>
      <c r="AX107" s="282">
        <f>IF(AV107&lt;=設定シート!$E$36,5,IF(AV107&lt;=設定シート!$I$36,7,IF(AV107&lt;=設定シート!$M$36,9,11)))</f>
        <v>11</v>
      </c>
      <c r="AY107" s="351"/>
      <c r="AZ107" s="349"/>
      <c r="BA107" s="353">
        <f t="shared" ref="BA107" si="40">AN107</f>
        <v>0</v>
      </c>
      <c r="BB107" s="349"/>
      <c r="BC107" s="349"/>
      <c r="BD107" s="234"/>
      <c r="BE107" s="234"/>
      <c r="BL107" s="1"/>
      <c r="BM107" s="1"/>
    </row>
    <row r="108" spans="2:65" s="34" customFormat="1" ht="18" customHeight="1">
      <c r="B108" s="417"/>
      <c r="C108" s="418"/>
      <c r="D108" s="418"/>
      <c r="E108" s="418"/>
      <c r="F108" s="418"/>
      <c r="G108" s="418"/>
      <c r="H108" s="418"/>
      <c r="I108" s="452"/>
      <c r="J108" s="417"/>
      <c r="K108" s="418"/>
      <c r="L108" s="418"/>
      <c r="M108" s="418"/>
      <c r="N108" s="419"/>
      <c r="O108" s="390"/>
      <c r="P108" s="385" t="s">
        <v>45</v>
      </c>
      <c r="Q108" s="53"/>
      <c r="R108" s="383" t="s">
        <v>46</v>
      </c>
      <c r="S108" s="196"/>
      <c r="T108" s="424" t="s">
        <v>48</v>
      </c>
      <c r="U108" s="425"/>
      <c r="V108" s="426"/>
      <c r="W108" s="427"/>
      <c r="X108" s="427"/>
      <c r="Y108" s="428"/>
      <c r="Z108" s="453"/>
      <c r="AA108" s="454"/>
      <c r="AB108" s="454"/>
      <c r="AC108" s="454"/>
      <c r="AD108" s="426"/>
      <c r="AE108" s="427"/>
      <c r="AF108" s="427"/>
      <c r="AG108" s="428"/>
      <c r="AH108" s="402">
        <f>IF(V107="賃金で算定",0,V108+Z108-AD108)</f>
        <v>0</v>
      </c>
      <c r="AI108" s="402"/>
      <c r="AJ108" s="402"/>
      <c r="AK108" s="403"/>
      <c r="AL108" s="407">
        <f>IF(V107="賃金で算定","賃金で算定",IF(OR(V108=0,$F119="",AV107=""),0,IF(AW107="昔",VLOOKUP($F119,労務比率,AX107,FALSE),IF(AW107="上",VLOOKUP($F119,労務比率,AX107,FALSE),IF(AW107="中",VLOOKUP($F119,労務比率,AX107,FALSE),VLOOKUP($F119,労務比率,AX107,FALSE))))))</f>
        <v>0</v>
      </c>
      <c r="AM108" s="408"/>
      <c r="AN108" s="404">
        <f>IF(V107="賃金で算定",0,INT(AH108*AL108/100))</f>
        <v>0</v>
      </c>
      <c r="AO108" s="405"/>
      <c r="AP108" s="405"/>
      <c r="AQ108" s="405"/>
      <c r="AR108" s="405"/>
      <c r="AS108" s="39"/>
      <c r="AT108" s="58"/>
      <c r="AU108" s="58"/>
      <c r="AV108" s="55"/>
      <c r="AW108" s="57"/>
      <c r="AX108" s="282"/>
      <c r="AY108" s="352">
        <f t="shared" ref="AY108" si="41">AH108</f>
        <v>0</v>
      </c>
      <c r="AZ108" s="350">
        <f>IF(AV107&lt;=設定シート!C$85,AH108,IF(AND(AV107&gt;=設定シート!E$85,AV107&lt;=設定シート!G$85),AH108*105/108,AH108))</f>
        <v>0</v>
      </c>
      <c r="BA108" s="347"/>
      <c r="BB108" s="350">
        <f t="shared" ref="BB108" si="42">IF($AL108="賃金で算定",0,INT(AY108*$AL108/100))</f>
        <v>0</v>
      </c>
      <c r="BC108" s="350">
        <f>IF(AY108=AZ108,BB108,AZ108*$AL108/100)</f>
        <v>0</v>
      </c>
      <c r="BD108" s="234"/>
      <c r="BE108" s="234"/>
      <c r="BL108" s="234">
        <f>IF(AY108=AZ108,0,1)</f>
        <v>0</v>
      </c>
      <c r="BM108" s="234" t="str">
        <f>IF(BL108=1,AL108,"")</f>
        <v/>
      </c>
    </row>
    <row r="109" spans="2:65" s="34" customFormat="1" ht="18" customHeight="1">
      <c r="B109" s="414"/>
      <c r="C109" s="415"/>
      <c r="D109" s="415"/>
      <c r="E109" s="415"/>
      <c r="F109" s="415"/>
      <c r="G109" s="415"/>
      <c r="H109" s="415"/>
      <c r="I109" s="451"/>
      <c r="J109" s="414"/>
      <c r="K109" s="415"/>
      <c r="L109" s="415"/>
      <c r="M109" s="415"/>
      <c r="N109" s="416"/>
      <c r="O109" s="389"/>
      <c r="P109" s="384" t="s">
        <v>45</v>
      </c>
      <c r="Q109" s="52"/>
      <c r="R109" s="382" t="s">
        <v>46</v>
      </c>
      <c r="S109" s="193"/>
      <c r="T109" s="420" t="s">
        <v>47</v>
      </c>
      <c r="U109" s="421"/>
      <c r="V109" s="422"/>
      <c r="W109" s="423"/>
      <c r="X109" s="423"/>
      <c r="Y109" s="77"/>
      <c r="Z109" s="41"/>
      <c r="AA109" s="42"/>
      <c r="AB109" s="42"/>
      <c r="AC109" s="43"/>
      <c r="AD109" s="41"/>
      <c r="AE109" s="42"/>
      <c r="AF109" s="42"/>
      <c r="AG109" s="48"/>
      <c r="AH109" s="409">
        <f>IF(V109="賃金で算定",V110+Z110-AD110,0)</f>
        <v>0</v>
      </c>
      <c r="AI109" s="410"/>
      <c r="AJ109" s="410"/>
      <c r="AK109" s="411"/>
      <c r="AL109" s="68"/>
      <c r="AM109" s="69"/>
      <c r="AN109" s="412"/>
      <c r="AO109" s="413"/>
      <c r="AP109" s="413"/>
      <c r="AQ109" s="413"/>
      <c r="AR109" s="413"/>
      <c r="AS109" s="40"/>
      <c r="AT109" s="58"/>
      <c r="AU109" s="58"/>
      <c r="AV109" s="55" t="str">
        <f>IF(OR(O109="",Q109=""),"", IF(O109&lt;20,DATE(O109+118,Q109,IF(S109="",1,S109)),DATE(O109+88,Q109,IF(S109="",1,S109))))</f>
        <v/>
      </c>
      <c r="AW109" s="57" t="str">
        <f>IF(AV109&lt;=設定シート!C$15,"昔",IF(AV109&lt;=設定シート!E$15,"上",IF(AV109&lt;=設定シート!G$15,"中","下")))</f>
        <v>下</v>
      </c>
      <c r="AX109" s="282">
        <f>IF(AV109&lt;=設定シート!$E$36,5,IF(AV109&lt;=設定シート!$I$36,7,IF(AV109&lt;=設定シート!$M$36,9,11)))</f>
        <v>11</v>
      </c>
      <c r="AY109" s="351"/>
      <c r="AZ109" s="349"/>
      <c r="BA109" s="353">
        <f t="shared" ref="BA109" si="43">AN109</f>
        <v>0</v>
      </c>
      <c r="BB109" s="349"/>
      <c r="BC109" s="349"/>
      <c r="BD109" s="234"/>
      <c r="BE109" s="234"/>
      <c r="BL109" s="1"/>
      <c r="BM109" s="1"/>
    </row>
    <row r="110" spans="2:65" s="34" customFormat="1" ht="18" customHeight="1">
      <c r="B110" s="417"/>
      <c r="C110" s="418"/>
      <c r="D110" s="418"/>
      <c r="E110" s="418"/>
      <c r="F110" s="418"/>
      <c r="G110" s="418"/>
      <c r="H110" s="418"/>
      <c r="I110" s="452"/>
      <c r="J110" s="417"/>
      <c r="K110" s="418"/>
      <c r="L110" s="418"/>
      <c r="M110" s="418"/>
      <c r="N110" s="419"/>
      <c r="O110" s="390"/>
      <c r="P110" s="385" t="s">
        <v>45</v>
      </c>
      <c r="Q110" s="53"/>
      <c r="R110" s="383" t="s">
        <v>46</v>
      </c>
      <c r="S110" s="196"/>
      <c r="T110" s="424" t="s">
        <v>48</v>
      </c>
      <c r="U110" s="425"/>
      <c r="V110" s="426"/>
      <c r="W110" s="427"/>
      <c r="X110" s="427"/>
      <c r="Y110" s="428"/>
      <c r="Z110" s="426"/>
      <c r="AA110" s="427"/>
      <c r="AB110" s="427"/>
      <c r="AC110" s="427"/>
      <c r="AD110" s="453"/>
      <c r="AE110" s="454"/>
      <c r="AF110" s="454"/>
      <c r="AG110" s="546"/>
      <c r="AH110" s="402">
        <f>IF(V109="賃金で算定",0,V110+Z110-AD110)</f>
        <v>0</v>
      </c>
      <c r="AI110" s="402"/>
      <c r="AJ110" s="402"/>
      <c r="AK110" s="403"/>
      <c r="AL110" s="407">
        <f>IF(V109="賃金で算定","賃金で算定",IF(OR(V110=0,$F119="",AV109=""),0,IF(AW109="昔",VLOOKUP($F119,労務比率,AX109,FALSE),IF(AW109="上",VLOOKUP($F119,労務比率,AX109,FALSE),IF(AW109="中",VLOOKUP($F119,労務比率,AX109,FALSE),VLOOKUP($F119,労務比率,AX109,FALSE))))))</f>
        <v>0</v>
      </c>
      <c r="AM110" s="408"/>
      <c r="AN110" s="404">
        <f>IF(V109="賃金で算定",0,INT(AH110*AL110/100))</f>
        <v>0</v>
      </c>
      <c r="AO110" s="405"/>
      <c r="AP110" s="405"/>
      <c r="AQ110" s="405"/>
      <c r="AR110" s="405"/>
      <c r="AS110" s="39"/>
      <c r="AT110" s="58"/>
      <c r="AU110" s="58"/>
      <c r="AV110" s="55"/>
      <c r="AW110" s="57"/>
      <c r="AX110" s="282"/>
      <c r="AY110" s="352">
        <f t="shared" ref="AY110" si="44">AH110</f>
        <v>0</v>
      </c>
      <c r="AZ110" s="350">
        <f>IF(AV109&lt;=設定シート!C$85,AH110,IF(AND(AV109&gt;=設定シート!E$85,AV109&lt;=設定シート!G$85),AH110*105/108,AH110))</f>
        <v>0</v>
      </c>
      <c r="BA110" s="347"/>
      <c r="BB110" s="350">
        <f t="shared" ref="BB110" si="45">IF($AL110="賃金で算定",0,INT(AY110*$AL110/100))</f>
        <v>0</v>
      </c>
      <c r="BC110" s="350">
        <f>IF(AY110=AZ110,BB110,AZ110*$AL110/100)</f>
        <v>0</v>
      </c>
      <c r="BD110" s="234"/>
      <c r="BE110" s="234"/>
      <c r="BL110" s="234">
        <f>IF(AY110=AZ110,0,1)</f>
        <v>0</v>
      </c>
      <c r="BM110" s="234" t="str">
        <f>IF(BL110=1,AL110,"")</f>
        <v/>
      </c>
    </row>
    <row r="111" spans="2:65" s="34" customFormat="1" ht="18" customHeight="1">
      <c r="B111" s="414"/>
      <c r="C111" s="415"/>
      <c r="D111" s="415"/>
      <c r="E111" s="415"/>
      <c r="F111" s="415"/>
      <c r="G111" s="415"/>
      <c r="H111" s="415"/>
      <c r="I111" s="451"/>
      <c r="J111" s="414"/>
      <c r="K111" s="415"/>
      <c r="L111" s="415"/>
      <c r="M111" s="415"/>
      <c r="N111" s="416"/>
      <c r="O111" s="389"/>
      <c r="P111" s="384" t="s">
        <v>45</v>
      </c>
      <c r="Q111" s="52"/>
      <c r="R111" s="382" t="s">
        <v>46</v>
      </c>
      <c r="S111" s="193"/>
      <c r="T111" s="420" t="s">
        <v>47</v>
      </c>
      <c r="U111" s="421"/>
      <c r="V111" s="422"/>
      <c r="W111" s="423"/>
      <c r="X111" s="423"/>
      <c r="Y111" s="77"/>
      <c r="Z111" s="41"/>
      <c r="AA111" s="42"/>
      <c r="AB111" s="42"/>
      <c r="AC111" s="43"/>
      <c r="AD111" s="41"/>
      <c r="AE111" s="42"/>
      <c r="AF111" s="42"/>
      <c r="AG111" s="48"/>
      <c r="AH111" s="409">
        <f>IF(V111="賃金で算定",V112+Z112-AD112,0)</f>
        <v>0</v>
      </c>
      <c r="AI111" s="410"/>
      <c r="AJ111" s="410"/>
      <c r="AK111" s="411"/>
      <c r="AL111" s="68"/>
      <c r="AM111" s="69"/>
      <c r="AN111" s="412"/>
      <c r="AO111" s="413"/>
      <c r="AP111" s="413"/>
      <c r="AQ111" s="413"/>
      <c r="AR111" s="413"/>
      <c r="AS111" s="40"/>
      <c r="AT111" s="58"/>
      <c r="AU111" s="58"/>
      <c r="AV111" s="55" t="str">
        <f>IF(OR(O111="",Q111=""),"", IF(O111&lt;20,DATE(O111+118,Q111,IF(S111="",1,S111)),DATE(O111+88,Q111,IF(S111="",1,S111))))</f>
        <v/>
      </c>
      <c r="AW111" s="57" t="str">
        <f>IF(AV111&lt;=設定シート!C$15,"昔",IF(AV111&lt;=設定シート!E$15,"上",IF(AV111&lt;=設定シート!G$15,"中","下")))</f>
        <v>下</v>
      </c>
      <c r="AX111" s="282">
        <f>IF(AV111&lt;=設定シート!$E$36,5,IF(AV111&lt;=設定シート!$I$36,7,IF(AV111&lt;=設定シート!$M$36,9,11)))</f>
        <v>11</v>
      </c>
      <c r="AY111" s="351"/>
      <c r="AZ111" s="349"/>
      <c r="BA111" s="353">
        <f t="shared" ref="BA111" si="46">AN111</f>
        <v>0</v>
      </c>
      <c r="BB111" s="349"/>
      <c r="BC111" s="349"/>
      <c r="BD111" s="234"/>
      <c r="BE111" s="234"/>
      <c r="BL111" s="1"/>
      <c r="BM111" s="1"/>
    </row>
    <row r="112" spans="2:65" s="34" customFormat="1" ht="18" customHeight="1">
      <c r="B112" s="417"/>
      <c r="C112" s="418"/>
      <c r="D112" s="418"/>
      <c r="E112" s="418"/>
      <c r="F112" s="418"/>
      <c r="G112" s="418"/>
      <c r="H112" s="418"/>
      <c r="I112" s="452"/>
      <c r="J112" s="417"/>
      <c r="K112" s="418"/>
      <c r="L112" s="418"/>
      <c r="M112" s="418"/>
      <c r="N112" s="419"/>
      <c r="O112" s="390"/>
      <c r="P112" s="385" t="s">
        <v>45</v>
      </c>
      <c r="Q112" s="53"/>
      <c r="R112" s="383" t="s">
        <v>46</v>
      </c>
      <c r="S112" s="196"/>
      <c r="T112" s="424" t="s">
        <v>48</v>
      </c>
      <c r="U112" s="425"/>
      <c r="V112" s="426"/>
      <c r="W112" s="427"/>
      <c r="X112" s="427"/>
      <c r="Y112" s="428"/>
      <c r="Z112" s="426"/>
      <c r="AA112" s="427"/>
      <c r="AB112" s="427"/>
      <c r="AC112" s="427"/>
      <c r="AD112" s="453"/>
      <c r="AE112" s="454"/>
      <c r="AF112" s="454"/>
      <c r="AG112" s="546"/>
      <c r="AH112" s="402">
        <f>IF(V111="賃金で算定",0,V112+Z112-AD112)</f>
        <v>0</v>
      </c>
      <c r="AI112" s="402"/>
      <c r="AJ112" s="402"/>
      <c r="AK112" s="403"/>
      <c r="AL112" s="407">
        <f>IF(V111="賃金で算定","賃金で算定",IF(OR(V112=0,$F119="",AV111=""),0,IF(AW111="昔",VLOOKUP($F119,労務比率,AX111,FALSE),IF(AW111="上",VLOOKUP($F119,労務比率,AX111,FALSE),IF(AW111="中",VLOOKUP($F119,労務比率,AX111,FALSE),VLOOKUP($F119,労務比率,AX111,FALSE))))))</f>
        <v>0</v>
      </c>
      <c r="AM112" s="408"/>
      <c r="AN112" s="404">
        <f>IF(V111="賃金で算定",0,INT(AH112*AL112/100))</f>
        <v>0</v>
      </c>
      <c r="AO112" s="405"/>
      <c r="AP112" s="405"/>
      <c r="AQ112" s="405"/>
      <c r="AR112" s="405"/>
      <c r="AS112" s="39"/>
      <c r="AT112" s="58"/>
      <c r="AU112" s="58"/>
      <c r="AV112" s="55"/>
      <c r="AW112" s="57"/>
      <c r="AX112" s="282"/>
      <c r="AY112" s="352">
        <f t="shared" ref="AY112" si="47">AH112</f>
        <v>0</v>
      </c>
      <c r="AZ112" s="350">
        <f>IF(AV111&lt;=設定シート!C$85,AH112,IF(AND(AV111&gt;=設定シート!E$85,AV111&lt;=設定シート!G$85),AH112*105/108,AH112))</f>
        <v>0</v>
      </c>
      <c r="BA112" s="347"/>
      <c r="BB112" s="350">
        <f t="shared" ref="BB112" si="48">IF($AL112="賃金で算定",0,INT(AY112*$AL112/100))</f>
        <v>0</v>
      </c>
      <c r="BC112" s="350">
        <f>IF(AY112=AZ112,BB112,AZ112*$AL112/100)</f>
        <v>0</v>
      </c>
      <c r="BD112" s="234"/>
      <c r="BE112" s="234"/>
      <c r="BL112" s="234">
        <f>IF(AY112=AZ112,0,1)</f>
        <v>0</v>
      </c>
      <c r="BM112" s="234" t="str">
        <f>IF(BL112=1,AL112,"")</f>
        <v/>
      </c>
    </row>
    <row r="113" spans="2:65" s="34" customFormat="1" ht="18" customHeight="1">
      <c r="B113" s="414"/>
      <c r="C113" s="415"/>
      <c r="D113" s="415"/>
      <c r="E113" s="415"/>
      <c r="F113" s="415"/>
      <c r="G113" s="415"/>
      <c r="H113" s="415"/>
      <c r="I113" s="451"/>
      <c r="J113" s="414"/>
      <c r="K113" s="415"/>
      <c r="L113" s="415"/>
      <c r="M113" s="415"/>
      <c r="N113" s="416"/>
      <c r="O113" s="389"/>
      <c r="P113" s="384" t="s">
        <v>45</v>
      </c>
      <c r="Q113" s="52"/>
      <c r="R113" s="382" t="s">
        <v>46</v>
      </c>
      <c r="S113" s="193"/>
      <c r="T113" s="420" t="s">
        <v>47</v>
      </c>
      <c r="U113" s="421"/>
      <c r="V113" s="422"/>
      <c r="W113" s="423"/>
      <c r="X113" s="423"/>
      <c r="Y113" s="77"/>
      <c r="Z113" s="41"/>
      <c r="AA113" s="42"/>
      <c r="AB113" s="42"/>
      <c r="AC113" s="43"/>
      <c r="AD113" s="41"/>
      <c r="AE113" s="42"/>
      <c r="AF113" s="42"/>
      <c r="AG113" s="48"/>
      <c r="AH113" s="409">
        <f>IF(V113="賃金で算定",V114+Z114-AD114,0)</f>
        <v>0</v>
      </c>
      <c r="AI113" s="410"/>
      <c r="AJ113" s="410"/>
      <c r="AK113" s="411"/>
      <c r="AL113" s="68"/>
      <c r="AM113" s="69"/>
      <c r="AN113" s="412"/>
      <c r="AO113" s="413"/>
      <c r="AP113" s="413"/>
      <c r="AQ113" s="413"/>
      <c r="AR113" s="413"/>
      <c r="AS113" s="40"/>
      <c r="AT113" s="58"/>
      <c r="AU113" s="58"/>
      <c r="AV113" s="55" t="str">
        <f>IF(OR(O113="",Q113=""),"", IF(O113&lt;20,DATE(O113+118,Q113,IF(S113="",1,S113)),DATE(O113+88,Q113,IF(S113="",1,S113))))</f>
        <v/>
      </c>
      <c r="AW113" s="57" t="str">
        <f>IF(AV113&lt;=設定シート!C$15,"昔",IF(AV113&lt;=設定シート!E$15,"上",IF(AV113&lt;=設定シート!G$15,"中","下")))</f>
        <v>下</v>
      </c>
      <c r="AX113" s="282">
        <f>IF(AV113&lt;=設定シート!$E$36,5,IF(AV113&lt;=設定シート!$I$36,7,IF(AV113&lt;=設定シート!$M$36,9,11)))</f>
        <v>11</v>
      </c>
      <c r="AY113" s="351"/>
      <c r="AZ113" s="349"/>
      <c r="BA113" s="353">
        <f t="shared" ref="BA113" si="49">AN113</f>
        <v>0</v>
      </c>
      <c r="BB113" s="349"/>
      <c r="BC113" s="349"/>
      <c r="BD113" s="234"/>
      <c r="BE113" s="234"/>
      <c r="BL113" s="1"/>
      <c r="BM113" s="1"/>
    </row>
    <row r="114" spans="2:65" s="34" customFormat="1" ht="18" customHeight="1">
      <c r="B114" s="417"/>
      <c r="C114" s="418"/>
      <c r="D114" s="418"/>
      <c r="E114" s="418"/>
      <c r="F114" s="418"/>
      <c r="G114" s="418"/>
      <c r="H114" s="418"/>
      <c r="I114" s="452"/>
      <c r="J114" s="417"/>
      <c r="K114" s="418"/>
      <c r="L114" s="418"/>
      <c r="M114" s="418"/>
      <c r="N114" s="419"/>
      <c r="O114" s="390"/>
      <c r="P114" s="385" t="s">
        <v>45</v>
      </c>
      <c r="Q114" s="53"/>
      <c r="R114" s="383" t="s">
        <v>46</v>
      </c>
      <c r="S114" s="196"/>
      <c r="T114" s="424" t="s">
        <v>48</v>
      </c>
      <c r="U114" s="425"/>
      <c r="V114" s="426"/>
      <c r="W114" s="427"/>
      <c r="X114" s="427"/>
      <c r="Y114" s="428"/>
      <c r="Z114" s="426"/>
      <c r="AA114" s="427"/>
      <c r="AB114" s="427"/>
      <c r="AC114" s="427"/>
      <c r="AD114" s="453"/>
      <c r="AE114" s="454"/>
      <c r="AF114" s="454"/>
      <c r="AG114" s="546"/>
      <c r="AH114" s="402">
        <f>IF(V113="賃金で算定",0,V114+Z114-AD114)</f>
        <v>0</v>
      </c>
      <c r="AI114" s="402"/>
      <c r="AJ114" s="402"/>
      <c r="AK114" s="403"/>
      <c r="AL114" s="407">
        <f>IF(V113="賃金で算定","賃金で算定",IF(OR(V114=0,$F119="",AV113=""),0,IF(AW113="昔",VLOOKUP($F119,労務比率,AX113,FALSE),IF(AW113="上",VLOOKUP($F119,労務比率,AX113,FALSE),IF(AW113="中",VLOOKUP($F119,労務比率,AX113,FALSE),VLOOKUP($F119,労務比率,AX113,FALSE))))))</f>
        <v>0</v>
      </c>
      <c r="AM114" s="408"/>
      <c r="AN114" s="404">
        <f>IF(V113="賃金で算定",0,INT(AH114*AL114/100))</f>
        <v>0</v>
      </c>
      <c r="AO114" s="405"/>
      <c r="AP114" s="405"/>
      <c r="AQ114" s="405"/>
      <c r="AR114" s="405"/>
      <c r="AS114" s="39"/>
      <c r="AT114" s="58"/>
      <c r="AU114" s="58"/>
      <c r="AV114" s="55"/>
      <c r="AW114" s="57"/>
      <c r="AX114" s="282"/>
      <c r="AY114" s="352">
        <f t="shared" ref="AY114" si="50">AH114</f>
        <v>0</v>
      </c>
      <c r="AZ114" s="350">
        <f>IF(AV113&lt;=設定シート!C$85,AH114,IF(AND(AV113&gt;=設定シート!E$85,AV113&lt;=設定シート!G$85),AH114*105/108,AH114))</f>
        <v>0</v>
      </c>
      <c r="BA114" s="347"/>
      <c r="BB114" s="350">
        <f t="shared" ref="BB114" si="51">IF($AL114="賃金で算定",0,INT(AY114*$AL114/100))</f>
        <v>0</v>
      </c>
      <c r="BC114" s="350">
        <f>IF(AY114=AZ114,BB114,AZ114*$AL114/100)</f>
        <v>0</v>
      </c>
      <c r="BD114" s="234"/>
      <c r="BE114" s="234"/>
      <c r="BL114" s="234">
        <f>IF(AY114=AZ114,0,1)</f>
        <v>0</v>
      </c>
      <c r="BM114" s="234" t="str">
        <f>IF(BL114=1,AL114,"")</f>
        <v/>
      </c>
    </row>
    <row r="115" spans="2:65" s="34" customFormat="1" ht="18" customHeight="1">
      <c r="B115" s="414"/>
      <c r="C115" s="415"/>
      <c r="D115" s="415"/>
      <c r="E115" s="415"/>
      <c r="F115" s="415"/>
      <c r="G115" s="415"/>
      <c r="H115" s="415"/>
      <c r="I115" s="451"/>
      <c r="J115" s="414"/>
      <c r="K115" s="415"/>
      <c r="L115" s="415"/>
      <c r="M115" s="415"/>
      <c r="N115" s="416"/>
      <c r="O115" s="389"/>
      <c r="P115" s="384" t="s">
        <v>45</v>
      </c>
      <c r="Q115" s="52"/>
      <c r="R115" s="382" t="s">
        <v>46</v>
      </c>
      <c r="S115" s="193"/>
      <c r="T115" s="420" t="s">
        <v>47</v>
      </c>
      <c r="U115" s="421"/>
      <c r="V115" s="422"/>
      <c r="W115" s="423"/>
      <c r="X115" s="423"/>
      <c r="Y115" s="77"/>
      <c r="Z115" s="41"/>
      <c r="AA115" s="42"/>
      <c r="AB115" s="42"/>
      <c r="AC115" s="43"/>
      <c r="AD115" s="41"/>
      <c r="AE115" s="42"/>
      <c r="AF115" s="42"/>
      <c r="AG115" s="48"/>
      <c r="AH115" s="409">
        <f>IF(V115="賃金で算定",V116+Z116-AD116,0)</f>
        <v>0</v>
      </c>
      <c r="AI115" s="410"/>
      <c r="AJ115" s="410"/>
      <c r="AK115" s="411"/>
      <c r="AL115" s="68"/>
      <c r="AM115" s="69"/>
      <c r="AN115" s="412"/>
      <c r="AO115" s="413"/>
      <c r="AP115" s="413"/>
      <c r="AQ115" s="413"/>
      <c r="AR115" s="413"/>
      <c r="AS115" s="40"/>
      <c r="AT115" s="58"/>
      <c r="AU115" s="58"/>
      <c r="AV115" s="55" t="str">
        <f>IF(OR(O115="",Q115=""),"", IF(O115&lt;20,DATE(O115+118,Q115,IF(S115="",1,S115)),DATE(O115+88,Q115,IF(S115="",1,S115))))</f>
        <v/>
      </c>
      <c r="AW115" s="57" t="str">
        <f>IF(AV115&lt;=設定シート!C$15,"昔",IF(AV115&lt;=設定シート!E$15,"上",IF(AV115&lt;=設定シート!G$15,"中","下")))</f>
        <v>下</v>
      </c>
      <c r="AX115" s="282">
        <f>IF(AV115&lt;=設定シート!$E$36,5,IF(AV115&lt;=設定シート!$I$36,7,IF(AV115&lt;=設定シート!$M$36,9,11)))</f>
        <v>11</v>
      </c>
      <c r="AY115" s="351"/>
      <c r="AZ115" s="349"/>
      <c r="BA115" s="353">
        <f t="shared" ref="BA115" si="52">AN115</f>
        <v>0</v>
      </c>
      <c r="BB115" s="349"/>
      <c r="BC115" s="349"/>
      <c r="BD115" s="234"/>
      <c r="BE115" s="234"/>
      <c r="BL115" s="1"/>
      <c r="BM115" s="1"/>
    </row>
    <row r="116" spans="2:65" s="34" customFormat="1" ht="18" customHeight="1">
      <c r="B116" s="417"/>
      <c r="C116" s="418"/>
      <c r="D116" s="418"/>
      <c r="E116" s="418"/>
      <c r="F116" s="418"/>
      <c r="G116" s="418"/>
      <c r="H116" s="418"/>
      <c r="I116" s="452"/>
      <c r="J116" s="417"/>
      <c r="K116" s="418"/>
      <c r="L116" s="418"/>
      <c r="M116" s="418"/>
      <c r="N116" s="419"/>
      <c r="O116" s="390"/>
      <c r="P116" s="385" t="s">
        <v>45</v>
      </c>
      <c r="Q116" s="53"/>
      <c r="R116" s="383" t="s">
        <v>46</v>
      </c>
      <c r="S116" s="196"/>
      <c r="T116" s="424" t="s">
        <v>48</v>
      </c>
      <c r="U116" s="425"/>
      <c r="V116" s="426"/>
      <c r="W116" s="427"/>
      <c r="X116" s="427"/>
      <c r="Y116" s="428"/>
      <c r="Z116" s="426"/>
      <c r="AA116" s="427"/>
      <c r="AB116" s="427"/>
      <c r="AC116" s="427"/>
      <c r="AD116" s="453"/>
      <c r="AE116" s="454"/>
      <c r="AF116" s="454"/>
      <c r="AG116" s="546"/>
      <c r="AH116" s="402">
        <f>IF(V115="賃金で算定",0,V116+Z116-AD116)</f>
        <v>0</v>
      </c>
      <c r="AI116" s="402"/>
      <c r="AJ116" s="402"/>
      <c r="AK116" s="403"/>
      <c r="AL116" s="407">
        <f>IF(V115="賃金で算定","賃金で算定",IF(OR(V116=0,$F119="",AV115=""),0,IF(AW115="昔",VLOOKUP($F119,労務比率,AX115,FALSE),IF(AW115="上",VLOOKUP($F119,労務比率,AX115,FALSE),IF(AW115="中",VLOOKUP($F119,労務比率,AX115,FALSE),VLOOKUP($F119,労務比率,AX115,FALSE))))))</f>
        <v>0</v>
      </c>
      <c r="AM116" s="408"/>
      <c r="AN116" s="404">
        <f>IF(V115="賃金で算定",0,INT(AH116*AL116/100))</f>
        <v>0</v>
      </c>
      <c r="AO116" s="405"/>
      <c r="AP116" s="405"/>
      <c r="AQ116" s="405"/>
      <c r="AR116" s="405"/>
      <c r="AS116" s="39"/>
      <c r="AT116" s="58"/>
      <c r="AU116" s="58"/>
      <c r="AV116" s="55"/>
      <c r="AW116" s="57"/>
      <c r="AX116" s="282"/>
      <c r="AY116" s="352">
        <f t="shared" ref="AY116" si="53">AH116</f>
        <v>0</v>
      </c>
      <c r="AZ116" s="350">
        <f>IF(AV115&lt;=設定シート!C$85,AH116,IF(AND(AV115&gt;=設定シート!E$85,AV115&lt;=設定シート!G$85),AH116*105/108,AH116))</f>
        <v>0</v>
      </c>
      <c r="BA116" s="347"/>
      <c r="BB116" s="350">
        <f t="shared" ref="BB116" si="54">IF($AL116="賃金で算定",0,INT(AY116*$AL116/100))</f>
        <v>0</v>
      </c>
      <c r="BC116" s="350">
        <f>IF(AY116=AZ116,BB116,AZ116*$AL116/100)</f>
        <v>0</v>
      </c>
      <c r="BD116" s="234"/>
      <c r="BE116" s="234"/>
      <c r="BL116" s="234">
        <f>IF(AY116=AZ116,0,1)</f>
        <v>0</v>
      </c>
      <c r="BM116" s="234" t="str">
        <f>IF(BL116=1,AL116,"")</f>
        <v/>
      </c>
    </row>
    <row r="117" spans="2:65" s="34" customFormat="1" ht="18" customHeight="1">
      <c r="B117" s="414"/>
      <c r="C117" s="415"/>
      <c r="D117" s="415"/>
      <c r="E117" s="415"/>
      <c r="F117" s="415"/>
      <c r="G117" s="415"/>
      <c r="H117" s="415"/>
      <c r="I117" s="451"/>
      <c r="J117" s="414"/>
      <c r="K117" s="415"/>
      <c r="L117" s="415"/>
      <c r="M117" s="415"/>
      <c r="N117" s="416"/>
      <c r="O117" s="389"/>
      <c r="P117" s="384" t="s">
        <v>45</v>
      </c>
      <c r="Q117" s="52"/>
      <c r="R117" s="382" t="s">
        <v>46</v>
      </c>
      <c r="S117" s="193"/>
      <c r="T117" s="420" t="s">
        <v>47</v>
      </c>
      <c r="U117" s="421"/>
      <c r="V117" s="422"/>
      <c r="W117" s="423"/>
      <c r="X117" s="423"/>
      <c r="Y117" s="77"/>
      <c r="Z117" s="41"/>
      <c r="AA117" s="42"/>
      <c r="AB117" s="42"/>
      <c r="AC117" s="43"/>
      <c r="AD117" s="41"/>
      <c r="AE117" s="42"/>
      <c r="AF117" s="42"/>
      <c r="AG117" s="48"/>
      <c r="AH117" s="409">
        <f>IF(V117="賃金で算定",V118+Z118-AD118,0)</f>
        <v>0</v>
      </c>
      <c r="AI117" s="410"/>
      <c r="AJ117" s="410"/>
      <c r="AK117" s="411"/>
      <c r="AL117" s="68"/>
      <c r="AM117" s="69"/>
      <c r="AN117" s="412"/>
      <c r="AO117" s="413"/>
      <c r="AP117" s="413"/>
      <c r="AQ117" s="413"/>
      <c r="AR117" s="413"/>
      <c r="AS117" s="40"/>
      <c r="AT117" s="58"/>
      <c r="AU117" s="58"/>
      <c r="AV117" s="55" t="str">
        <f>IF(OR(O117="",Q117=""),"", IF(O117&lt;20,DATE(O117+118,Q117,IF(S117="",1,S117)),DATE(O117+88,Q117,IF(S117="",1,S117))))</f>
        <v/>
      </c>
      <c r="AW117" s="57" t="str">
        <f>IF(AV117&lt;=設定シート!C$15,"昔",IF(AV117&lt;=設定シート!E$15,"上",IF(AV117&lt;=設定シート!G$15,"中","下")))</f>
        <v>下</v>
      </c>
      <c r="AX117" s="282">
        <f>IF(AV117&lt;=設定シート!$E$36,5,IF(AV117&lt;=設定シート!$I$36,7,IF(AV117&lt;=設定シート!$M$36,9,11)))</f>
        <v>11</v>
      </c>
      <c r="AY117" s="351"/>
      <c r="AZ117" s="349"/>
      <c r="BA117" s="353">
        <f t="shared" ref="BA117" si="55">AN117</f>
        <v>0</v>
      </c>
      <c r="BB117" s="349"/>
      <c r="BC117" s="349"/>
      <c r="BD117" s="234"/>
      <c r="BE117" s="234"/>
      <c r="BL117" s="1"/>
      <c r="BM117" s="1"/>
    </row>
    <row r="118" spans="2:65" s="34" customFormat="1" ht="18" customHeight="1">
      <c r="B118" s="417"/>
      <c r="C118" s="418"/>
      <c r="D118" s="418"/>
      <c r="E118" s="418"/>
      <c r="F118" s="418"/>
      <c r="G118" s="418"/>
      <c r="H118" s="418"/>
      <c r="I118" s="452"/>
      <c r="J118" s="417"/>
      <c r="K118" s="418"/>
      <c r="L118" s="418"/>
      <c r="M118" s="418"/>
      <c r="N118" s="419"/>
      <c r="O118" s="390"/>
      <c r="P118" s="329" t="s">
        <v>45</v>
      </c>
      <c r="Q118" s="53"/>
      <c r="R118" s="383" t="s">
        <v>46</v>
      </c>
      <c r="S118" s="196"/>
      <c r="T118" s="424" t="s">
        <v>48</v>
      </c>
      <c r="U118" s="425"/>
      <c r="V118" s="426"/>
      <c r="W118" s="427"/>
      <c r="X118" s="427"/>
      <c r="Y118" s="428"/>
      <c r="Z118" s="426"/>
      <c r="AA118" s="427"/>
      <c r="AB118" s="427"/>
      <c r="AC118" s="427"/>
      <c r="AD118" s="453"/>
      <c r="AE118" s="454"/>
      <c r="AF118" s="454"/>
      <c r="AG118" s="546"/>
      <c r="AH118" s="404">
        <f>IF(V117="賃金で算定",0,V118+Z118-AD118)</f>
        <v>0</v>
      </c>
      <c r="AI118" s="405"/>
      <c r="AJ118" s="405"/>
      <c r="AK118" s="406"/>
      <c r="AL118" s="407">
        <f>IF(V117="賃金で算定","賃金で算定",IF(OR(V118=0,$F119="",AV117=""),0,IF(AW117="昔",VLOOKUP($F119,労務比率,AX117,FALSE),IF(AW117="上",VLOOKUP($F119,労務比率,AX117,FALSE),IF(AW117="中",VLOOKUP($F119,労務比率,AX117,FALSE),VLOOKUP($F119,労務比率,AX117,FALSE))))))</f>
        <v>0</v>
      </c>
      <c r="AM118" s="408"/>
      <c r="AN118" s="404">
        <f>IF(V117="賃金で算定",0,INT(AH118*AL118/100))</f>
        <v>0</v>
      </c>
      <c r="AO118" s="405"/>
      <c r="AP118" s="405"/>
      <c r="AQ118" s="405"/>
      <c r="AR118" s="405"/>
      <c r="AS118" s="39"/>
      <c r="AT118" s="58"/>
      <c r="AU118" s="58"/>
      <c r="AV118" s="55"/>
      <c r="AW118" s="57"/>
      <c r="AX118" s="282"/>
      <c r="AY118" s="352">
        <f t="shared" ref="AY118" si="56">AH118</f>
        <v>0</v>
      </c>
      <c r="AZ118" s="350">
        <f>IF(AV117&lt;=設定シート!C$85,AH118,IF(AND(AV117&gt;=設定シート!E$85,AV117&lt;=設定シート!G$85),AH118*105/108,AH118))</f>
        <v>0</v>
      </c>
      <c r="BA118" s="347"/>
      <c r="BB118" s="350">
        <f t="shared" ref="BB118" si="57">IF($AL118="賃金で算定",0,INT(AY118*$AL118/100))</f>
        <v>0</v>
      </c>
      <c r="BC118" s="350">
        <f>IF(AY118=AZ118,BB118,AZ118*$AL118/100)</f>
        <v>0</v>
      </c>
      <c r="BD118" s="234"/>
      <c r="BE118" s="234"/>
      <c r="BL118" s="234">
        <f>IF(AY118=AZ118,0,1)</f>
        <v>0</v>
      </c>
      <c r="BM118" s="234" t="str">
        <f>IF(BL118=1,AL118,"")</f>
        <v/>
      </c>
    </row>
    <row r="119" spans="2:65" s="34" customFormat="1" ht="18" customHeight="1">
      <c r="B119" s="430" t="s">
        <v>134</v>
      </c>
      <c r="C119" s="431"/>
      <c r="D119" s="431"/>
      <c r="E119" s="432"/>
      <c r="F119" s="439"/>
      <c r="G119" s="440"/>
      <c r="H119" s="440"/>
      <c r="I119" s="440"/>
      <c r="J119" s="440"/>
      <c r="K119" s="440"/>
      <c r="L119" s="440"/>
      <c r="M119" s="440"/>
      <c r="N119" s="441"/>
      <c r="O119" s="430" t="s">
        <v>49</v>
      </c>
      <c r="P119" s="431"/>
      <c r="Q119" s="431"/>
      <c r="R119" s="431"/>
      <c r="S119" s="431"/>
      <c r="T119" s="431"/>
      <c r="U119" s="432"/>
      <c r="V119" s="448">
        <f>AH119</f>
        <v>0</v>
      </c>
      <c r="W119" s="449"/>
      <c r="X119" s="449"/>
      <c r="Y119" s="450"/>
      <c r="Z119" s="318"/>
      <c r="AA119" s="319"/>
      <c r="AB119" s="319"/>
      <c r="AC119" s="43"/>
      <c r="AD119" s="318"/>
      <c r="AE119" s="319"/>
      <c r="AF119" s="319"/>
      <c r="AG119" s="43"/>
      <c r="AH119" s="409">
        <f>AH101+AH103+AH105+AH107+AH109+AH111+AH113+AH115+AH117</f>
        <v>0</v>
      </c>
      <c r="AI119" s="410"/>
      <c r="AJ119" s="410"/>
      <c r="AK119" s="411"/>
      <c r="AL119" s="70"/>
      <c r="AM119" s="71"/>
      <c r="AN119" s="409">
        <f>AN101+AN103+AN105+AN107+AN109+AN111+AN113+AN115+AN117</f>
        <v>0</v>
      </c>
      <c r="AO119" s="410"/>
      <c r="AP119" s="410"/>
      <c r="AQ119" s="410"/>
      <c r="AR119" s="410"/>
      <c r="AS119" s="320"/>
      <c r="AT119" s="58"/>
      <c r="AU119" s="58"/>
      <c r="AW119" s="57"/>
      <c r="AX119" s="282"/>
      <c r="AY119" s="351"/>
      <c r="AZ119" s="354"/>
      <c r="BA119" s="361">
        <f>BA101+BA103+BA105+BA107+BA109+BA111+BA113+BA115+BA117</f>
        <v>0</v>
      </c>
      <c r="BB119" s="362">
        <f>BB102+BB104+BB106+BB108+BB110+BB112+BB114+BB116+BB118</f>
        <v>0</v>
      </c>
      <c r="BC119" s="362">
        <f>SUMIF(BL102:BL118,0,BC102:BC118)+ROUNDDOWN(ROUNDDOWN(BL119*105/108,0)*BM119/100,0)</f>
        <v>0</v>
      </c>
      <c r="BD119" s="234"/>
      <c r="BE119" s="234"/>
      <c r="BL119" s="234">
        <f>SUMIF(BL102:BL118,1,AH102:AK118)</f>
        <v>0</v>
      </c>
      <c r="BM119" s="234">
        <f>IF(COUNT(BM102:BM118)=0,0,SUM(BM102:BM118)/COUNT(BM102:BM118))</f>
        <v>0</v>
      </c>
    </row>
    <row r="120" spans="2:65" s="34" customFormat="1" ht="18" customHeight="1">
      <c r="B120" s="433"/>
      <c r="C120" s="434"/>
      <c r="D120" s="434"/>
      <c r="E120" s="435"/>
      <c r="F120" s="442"/>
      <c r="G120" s="443"/>
      <c r="H120" s="443"/>
      <c r="I120" s="443"/>
      <c r="J120" s="443"/>
      <c r="K120" s="443"/>
      <c r="L120" s="443"/>
      <c r="M120" s="443"/>
      <c r="N120" s="444"/>
      <c r="O120" s="433"/>
      <c r="P120" s="434"/>
      <c r="Q120" s="434"/>
      <c r="R120" s="434"/>
      <c r="S120" s="434"/>
      <c r="T120" s="434"/>
      <c r="U120" s="435"/>
      <c r="V120" s="401">
        <f>V102+V104+V106+V108+V110+V112+V114+V116+V118-V119</f>
        <v>0</v>
      </c>
      <c r="W120" s="402"/>
      <c r="X120" s="402"/>
      <c r="Y120" s="403"/>
      <c r="Z120" s="401">
        <f>Z102+Z104+Z106+Z108+Z110+Z112+Z114+Z116+Z118</f>
        <v>0</v>
      </c>
      <c r="AA120" s="402"/>
      <c r="AB120" s="402"/>
      <c r="AC120" s="402"/>
      <c r="AD120" s="401">
        <f>AD102+AD104+AD106+AD108+AD110+AD112+AD114+AD116+AD118</f>
        <v>0</v>
      </c>
      <c r="AE120" s="402"/>
      <c r="AF120" s="402"/>
      <c r="AG120" s="402"/>
      <c r="AH120" s="401">
        <f>AY120</f>
        <v>0</v>
      </c>
      <c r="AI120" s="402"/>
      <c r="AJ120" s="402"/>
      <c r="AK120" s="402"/>
      <c r="AL120" s="325"/>
      <c r="AM120" s="326"/>
      <c r="AN120" s="401">
        <f>BB120</f>
        <v>0</v>
      </c>
      <c r="AO120" s="402"/>
      <c r="AP120" s="402"/>
      <c r="AQ120" s="402"/>
      <c r="AR120" s="402"/>
      <c r="AS120" s="322"/>
      <c r="AT120" s="58"/>
      <c r="AU120" s="58"/>
      <c r="AW120" s="57"/>
      <c r="AX120" s="282"/>
      <c r="AY120" s="357">
        <f>AY102+AY104+AY106+AY108+AY110+AY112+AY114+AY116+AY118</f>
        <v>0</v>
      </c>
      <c r="AZ120" s="359"/>
      <c r="BA120" s="359"/>
      <c r="BB120" s="355">
        <f>BB119</f>
        <v>0</v>
      </c>
      <c r="BC120" s="363"/>
      <c r="BD120" s="234"/>
      <c r="BE120" s="234"/>
    </row>
    <row r="121" spans="2:65" s="34" customFormat="1" ht="18" customHeight="1">
      <c r="B121" s="436"/>
      <c r="C121" s="437"/>
      <c r="D121" s="437"/>
      <c r="E121" s="438"/>
      <c r="F121" s="445"/>
      <c r="G121" s="446"/>
      <c r="H121" s="446"/>
      <c r="I121" s="446"/>
      <c r="J121" s="446"/>
      <c r="K121" s="446"/>
      <c r="L121" s="446"/>
      <c r="M121" s="446"/>
      <c r="N121" s="447"/>
      <c r="O121" s="436"/>
      <c r="P121" s="437"/>
      <c r="Q121" s="437"/>
      <c r="R121" s="437"/>
      <c r="S121" s="437"/>
      <c r="T121" s="437"/>
      <c r="U121" s="438"/>
      <c r="V121" s="404"/>
      <c r="W121" s="405"/>
      <c r="X121" s="405"/>
      <c r="Y121" s="406"/>
      <c r="Z121" s="404"/>
      <c r="AA121" s="405"/>
      <c r="AB121" s="405"/>
      <c r="AC121" s="405"/>
      <c r="AD121" s="404"/>
      <c r="AE121" s="405"/>
      <c r="AF121" s="405"/>
      <c r="AG121" s="405"/>
      <c r="AH121" s="404">
        <f>AZ121</f>
        <v>0</v>
      </c>
      <c r="AI121" s="405"/>
      <c r="AJ121" s="405"/>
      <c r="AK121" s="406"/>
      <c r="AL121" s="323"/>
      <c r="AM121" s="324"/>
      <c r="AN121" s="404">
        <f>BC121</f>
        <v>0</v>
      </c>
      <c r="AO121" s="405"/>
      <c r="AP121" s="405"/>
      <c r="AQ121" s="405"/>
      <c r="AR121" s="405"/>
      <c r="AS121" s="321"/>
      <c r="AT121" s="58"/>
      <c r="AU121" s="198"/>
      <c r="AW121" s="57"/>
      <c r="AX121" s="282"/>
      <c r="AY121" s="358"/>
      <c r="AZ121" s="360">
        <f>IF(AZ102+AZ104+AZ106+AZ108+AZ110+AZ112+AZ114+AZ116+AZ118=AY120,0,ROUNDDOWN(AZ102+AZ104+AZ106+AZ108+AZ110+AZ112+AZ114+AZ116+AZ118,0))</f>
        <v>0</v>
      </c>
      <c r="BA121" s="356"/>
      <c r="BB121" s="356"/>
      <c r="BC121" s="360">
        <f>IF(BC119=BB120,0,BC119)</f>
        <v>0</v>
      </c>
      <c r="BD121" s="234"/>
      <c r="BE121" s="234"/>
    </row>
    <row r="122" spans="2:65" s="34" customFormat="1" ht="18" customHeight="1">
      <c r="AD122" s="1" t="str">
        <f>IF(AND($F119="",$V119+$V120&gt;0),"事業の種類を選択してください。","")</f>
        <v/>
      </c>
      <c r="AE122" s="1"/>
      <c r="AF122" s="1"/>
      <c r="AG122" s="1"/>
      <c r="AH122" s="1"/>
      <c r="AI122" s="1"/>
      <c r="AJ122" s="1"/>
      <c r="AK122" s="1"/>
      <c r="AL122" s="1"/>
      <c r="AM122" s="1"/>
      <c r="AN122" s="429">
        <f>IF(AN119=0,0,AN119+IF(AN121=0,AN120,AN121))</f>
        <v>0</v>
      </c>
      <c r="AO122" s="429"/>
      <c r="AP122" s="429"/>
      <c r="AQ122" s="429"/>
      <c r="AR122" s="429"/>
      <c r="AS122" s="58"/>
      <c r="AT122" s="58"/>
      <c r="AU122" s="58"/>
      <c r="AW122" s="57"/>
      <c r="AX122" s="282"/>
      <c r="AY122" s="282"/>
      <c r="AZ122" s="282"/>
      <c r="BA122" s="282"/>
      <c r="BB122" s="282"/>
      <c r="BC122" s="282"/>
      <c r="BD122" s="234"/>
      <c r="BE122" s="234"/>
    </row>
    <row r="123" spans="2:65" s="34" customFormat="1" ht="31.5" customHeight="1">
      <c r="AN123" s="79"/>
      <c r="AO123" s="79"/>
      <c r="AP123" s="79"/>
      <c r="AQ123" s="79"/>
      <c r="AR123" s="79"/>
      <c r="AS123" s="58"/>
      <c r="AT123" s="58"/>
      <c r="AU123" s="58"/>
      <c r="AW123" s="57"/>
      <c r="AX123" s="282"/>
      <c r="AY123" s="282"/>
      <c r="AZ123" s="282"/>
      <c r="BA123" s="282"/>
      <c r="BB123" s="282"/>
      <c r="BC123" s="282"/>
      <c r="BD123" s="234"/>
      <c r="BE123" s="234"/>
    </row>
    <row r="124" spans="2:65" s="34" customFormat="1" ht="7.5" customHeight="1">
      <c r="X124" s="36"/>
      <c r="Y124" s="36"/>
      <c r="Z124" s="58"/>
      <c r="AA124" s="58"/>
      <c r="AB124" s="58"/>
      <c r="AC124" s="58"/>
      <c r="AD124" s="58"/>
      <c r="AE124" s="58"/>
      <c r="AF124" s="58"/>
      <c r="AG124" s="58"/>
      <c r="AH124" s="58"/>
      <c r="AI124" s="58"/>
      <c r="AJ124" s="58"/>
      <c r="AK124" s="58"/>
      <c r="AL124" s="58"/>
      <c r="AM124" s="58"/>
      <c r="AN124" s="58"/>
      <c r="AO124" s="58"/>
      <c r="AP124" s="58"/>
      <c r="AQ124" s="58"/>
      <c r="AR124" s="58"/>
      <c r="AS124" s="58"/>
      <c r="AT124" s="1"/>
      <c r="AU124" s="1"/>
      <c r="AW124" s="57"/>
      <c r="AX124" s="282"/>
      <c r="AY124" s="282"/>
      <c r="AZ124" s="282"/>
      <c r="BA124" s="282"/>
      <c r="BB124" s="282"/>
      <c r="BC124" s="282"/>
      <c r="BD124" s="234"/>
      <c r="BE124" s="234"/>
    </row>
    <row r="125" spans="2:65" s="34" customFormat="1" ht="10.5" customHeight="1">
      <c r="X125" s="36"/>
      <c r="Y125" s="36"/>
      <c r="Z125" s="58"/>
      <c r="AA125" s="58"/>
      <c r="AB125" s="58"/>
      <c r="AC125" s="58"/>
      <c r="AD125" s="58"/>
      <c r="AE125" s="58"/>
      <c r="AF125" s="58"/>
      <c r="AG125" s="58"/>
      <c r="AH125" s="58"/>
      <c r="AI125" s="58"/>
      <c r="AJ125" s="58"/>
      <c r="AK125" s="58"/>
      <c r="AL125" s="58"/>
      <c r="AM125" s="58"/>
      <c r="AN125" s="58"/>
      <c r="AO125" s="58"/>
      <c r="AP125" s="58"/>
      <c r="AQ125" s="58"/>
      <c r="AR125" s="58"/>
      <c r="AS125" s="58"/>
      <c r="AT125" s="1"/>
      <c r="AU125" s="1"/>
      <c r="AW125" s="57"/>
      <c r="AX125" s="282"/>
      <c r="AY125" s="282"/>
      <c r="AZ125" s="282"/>
      <c r="BA125" s="282"/>
      <c r="BB125" s="282"/>
      <c r="BC125" s="282"/>
      <c r="BD125" s="234"/>
      <c r="BE125" s="234"/>
    </row>
    <row r="126" spans="2:65" s="34" customFormat="1" ht="5.25" customHeight="1">
      <c r="X126" s="36"/>
      <c r="Y126" s="36"/>
      <c r="Z126" s="58"/>
      <c r="AA126" s="58"/>
      <c r="AB126" s="58"/>
      <c r="AC126" s="58"/>
      <c r="AD126" s="58"/>
      <c r="AE126" s="58"/>
      <c r="AF126" s="58"/>
      <c r="AG126" s="58"/>
      <c r="AH126" s="58"/>
      <c r="AI126" s="58"/>
      <c r="AJ126" s="58"/>
      <c r="AK126" s="58"/>
      <c r="AL126" s="58"/>
      <c r="AM126" s="58"/>
      <c r="AN126" s="58"/>
      <c r="AO126" s="58"/>
      <c r="AP126" s="58"/>
      <c r="AQ126" s="58"/>
      <c r="AR126" s="58"/>
      <c r="AS126" s="58"/>
      <c r="AT126" s="1"/>
      <c r="AU126" s="1"/>
      <c r="AW126" s="57"/>
      <c r="AX126" s="282"/>
      <c r="AY126" s="282"/>
      <c r="AZ126" s="282"/>
      <c r="BA126" s="282"/>
      <c r="BB126" s="282"/>
      <c r="BC126" s="282"/>
      <c r="BD126" s="234"/>
      <c r="BE126" s="234"/>
    </row>
    <row r="127" spans="2:65" s="34" customFormat="1" ht="5.25" customHeight="1">
      <c r="X127" s="36"/>
      <c r="Y127" s="36"/>
      <c r="Z127" s="58"/>
      <c r="AA127" s="58"/>
      <c r="AB127" s="58"/>
      <c r="AC127" s="58"/>
      <c r="AD127" s="58"/>
      <c r="AE127" s="58"/>
      <c r="AF127" s="58"/>
      <c r="AG127" s="58"/>
      <c r="AH127" s="58"/>
      <c r="AI127" s="58"/>
      <c r="AJ127" s="58"/>
      <c r="AK127" s="58"/>
      <c r="AL127" s="58"/>
      <c r="AM127" s="58"/>
      <c r="AN127" s="58"/>
      <c r="AO127" s="58"/>
      <c r="AP127" s="58"/>
      <c r="AQ127" s="58"/>
      <c r="AR127" s="58"/>
      <c r="AS127" s="58"/>
      <c r="AT127" s="1"/>
      <c r="AU127" s="1"/>
      <c r="AW127" s="57"/>
      <c r="AX127" s="282"/>
      <c r="AY127" s="282"/>
      <c r="AZ127" s="282"/>
      <c r="BA127" s="282"/>
      <c r="BB127" s="282"/>
      <c r="BC127" s="282"/>
      <c r="BD127" s="234"/>
      <c r="BE127" s="234"/>
    </row>
    <row r="128" spans="2:65" s="34" customFormat="1" ht="5.25" customHeight="1">
      <c r="X128" s="36"/>
      <c r="Y128" s="36"/>
      <c r="Z128" s="58"/>
      <c r="AA128" s="58"/>
      <c r="AB128" s="58"/>
      <c r="AC128" s="58"/>
      <c r="AD128" s="58"/>
      <c r="AE128" s="58"/>
      <c r="AF128" s="58"/>
      <c r="AG128" s="58"/>
      <c r="AH128" s="58"/>
      <c r="AI128" s="58"/>
      <c r="AJ128" s="58"/>
      <c r="AK128" s="58"/>
      <c r="AL128" s="58"/>
      <c r="AM128" s="58"/>
      <c r="AN128" s="58"/>
      <c r="AO128" s="58"/>
      <c r="AP128" s="58"/>
      <c r="AQ128" s="58"/>
      <c r="AR128" s="58"/>
      <c r="AS128" s="58"/>
      <c r="AT128" s="1"/>
      <c r="AU128" s="1"/>
      <c r="AW128" s="57"/>
      <c r="AX128" s="282"/>
      <c r="AY128" s="282"/>
      <c r="AZ128" s="282"/>
      <c r="BA128" s="282"/>
      <c r="BB128" s="282"/>
      <c r="BC128" s="282"/>
      <c r="BD128" s="234"/>
      <c r="BE128" s="234"/>
    </row>
    <row r="129" spans="2:65" s="34" customFormat="1" ht="5.25" customHeight="1">
      <c r="X129" s="36"/>
      <c r="Y129" s="36"/>
      <c r="Z129" s="58"/>
      <c r="AA129" s="58"/>
      <c r="AB129" s="58"/>
      <c r="AC129" s="58"/>
      <c r="AD129" s="58"/>
      <c r="AE129" s="58"/>
      <c r="AF129" s="58"/>
      <c r="AG129" s="58"/>
      <c r="AH129" s="58"/>
      <c r="AI129" s="58"/>
      <c r="AJ129" s="58"/>
      <c r="AK129" s="58"/>
      <c r="AL129" s="58"/>
      <c r="AM129" s="58"/>
      <c r="AN129" s="58"/>
      <c r="AO129" s="58"/>
      <c r="AP129" s="58"/>
      <c r="AQ129" s="58"/>
      <c r="AR129" s="58"/>
      <c r="AS129" s="58"/>
      <c r="AT129" s="1"/>
      <c r="AU129" s="1"/>
      <c r="AW129" s="57"/>
      <c r="AX129" s="282"/>
      <c r="AY129" s="282"/>
      <c r="AZ129" s="282"/>
      <c r="BA129" s="282"/>
      <c r="BB129" s="282"/>
      <c r="BC129" s="282"/>
      <c r="BD129" s="234"/>
      <c r="BE129" s="234"/>
    </row>
    <row r="130" spans="2:65" s="34" customFormat="1" ht="17.25" customHeight="1">
      <c r="B130" s="59" t="s">
        <v>50</v>
      </c>
      <c r="L130" s="58"/>
      <c r="M130" s="58"/>
      <c r="N130" s="58"/>
      <c r="O130" s="58"/>
      <c r="P130" s="58"/>
      <c r="Q130" s="58"/>
      <c r="R130" s="58"/>
      <c r="S130" s="60"/>
      <c r="T130" s="60"/>
      <c r="U130" s="60"/>
      <c r="V130" s="60"/>
      <c r="W130" s="60"/>
      <c r="X130" s="58"/>
      <c r="Y130" s="58"/>
      <c r="Z130" s="58"/>
      <c r="AA130" s="58"/>
      <c r="AB130" s="58"/>
      <c r="AC130" s="58"/>
      <c r="AL130" s="61"/>
      <c r="AM130" s="1"/>
      <c r="AN130" s="1"/>
      <c r="AO130" s="1"/>
      <c r="AP130" s="1"/>
      <c r="AW130" s="57"/>
      <c r="AX130" s="282"/>
      <c r="AY130" s="282"/>
      <c r="AZ130" s="282"/>
      <c r="BA130" s="282"/>
      <c r="BB130" s="282"/>
      <c r="BC130" s="282"/>
      <c r="BD130" s="234"/>
      <c r="BE130" s="234"/>
    </row>
    <row r="131" spans="2:65" s="34" customFormat="1" ht="12.75" customHeight="1">
      <c r="L131" s="58"/>
      <c r="M131" s="62"/>
      <c r="N131" s="62"/>
      <c r="O131" s="62"/>
      <c r="P131" s="62"/>
      <c r="Q131" s="62"/>
      <c r="R131" s="62"/>
      <c r="S131" s="62"/>
      <c r="T131" s="63"/>
      <c r="U131" s="63"/>
      <c r="V131" s="63"/>
      <c r="W131" s="63"/>
      <c r="X131" s="63"/>
      <c r="Y131" s="63"/>
      <c r="Z131" s="63"/>
      <c r="AA131" s="62"/>
      <c r="AB131" s="62"/>
      <c r="AC131" s="62"/>
      <c r="AL131" s="61"/>
      <c r="AM131" s="540" t="s">
        <v>325</v>
      </c>
      <c r="AN131" s="541"/>
      <c r="AO131" s="541"/>
      <c r="AP131" s="542"/>
      <c r="AW131" s="57"/>
      <c r="AX131" s="282"/>
      <c r="AY131" s="282"/>
      <c r="AZ131" s="282"/>
      <c r="BA131" s="282"/>
      <c r="BB131" s="282"/>
      <c r="BC131" s="282"/>
      <c r="BD131" s="234"/>
      <c r="BE131" s="234"/>
    </row>
    <row r="132" spans="2:65" s="34" customFormat="1" ht="12.75" customHeight="1">
      <c r="L132" s="58"/>
      <c r="M132" s="62"/>
      <c r="N132" s="62"/>
      <c r="O132" s="62"/>
      <c r="P132" s="62"/>
      <c r="Q132" s="62"/>
      <c r="R132" s="62"/>
      <c r="S132" s="62"/>
      <c r="T132" s="63"/>
      <c r="U132" s="63"/>
      <c r="V132" s="63"/>
      <c r="W132" s="63"/>
      <c r="X132" s="63"/>
      <c r="Y132" s="63"/>
      <c r="Z132" s="63"/>
      <c r="AA132" s="62"/>
      <c r="AB132" s="62"/>
      <c r="AC132" s="62"/>
      <c r="AL132" s="61"/>
      <c r="AM132" s="543"/>
      <c r="AN132" s="544"/>
      <c r="AO132" s="544"/>
      <c r="AP132" s="545"/>
      <c r="AW132" s="57"/>
      <c r="AX132" s="282"/>
      <c r="AY132" s="282"/>
      <c r="AZ132" s="282"/>
      <c r="BA132" s="282"/>
      <c r="BB132" s="282"/>
      <c r="BC132" s="282"/>
      <c r="BD132" s="234"/>
      <c r="BE132" s="234"/>
    </row>
    <row r="133" spans="2:65" s="34" customFormat="1" ht="12.75" customHeight="1">
      <c r="L133" s="58"/>
      <c r="M133" s="62"/>
      <c r="N133" s="62"/>
      <c r="O133" s="62"/>
      <c r="P133" s="62"/>
      <c r="Q133" s="62"/>
      <c r="R133" s="62"/>
      <c r="S133" s="62"/>
      <c r="T133" s="62"/>
      <c r="U133" s="62"/>
      <c r="V133" s="62"/>
      <c r="W133" s="62"/>
      <c r="X133" s="62"/>
      <c r="Y133" s="62"/>
      <c r="Z133" s="62"/>
      <c r="AA133" s="62"/>
      <c r="AB133" s="62"/>
      <c r="AC133" s="62"/>
      <c r="AL133" s="61"/>
      <c r="AM133" s="394"/>
      <c r="AN133" s="394"/>
      <c r="AO133" s="4"/>
      <c r="AP133" s="4"/>
      <c r="AW133" s="57"/>
      <c r="AX133" s="282"/>
      <c r="AY133" s="282"/>
      <c r="AZ133" s="282"/>
      <c r="BA133" s="282"/>
      <c r="BB133" s="282"/>
      <c r="BC133" s="282"/>
      <c r="BD133" s="234"/>
      <c r="BE133" s="234"/>
    </row>
    <row r="134" spans="2:65" s="34" customFormat="1" ht="6" customHeight="1">
      <c r="L134" s="58"/>
      <c r="M134" s="62"/>
      <c r="N134" s="62"/>
      <c r="O134" s="62"/>
      <c r="P134" s="62"/>
      <c r="Q134" s="62"/>
      <c r="R134" s="62"/>
      <c r="S134" s="62"/>
      <c r="T134" s="62"/>
      <c r="U134" s="62"/>
      <c r="V134" s="62"/>
      <c r="W134" s="62"/>
      <c r="X134" s="62"/>
      <c r="Y134" s="62"/>
      <c r="Z134" s="62"/>
      <c r="AA134" s="62"/>
      <c r="AB134" s="62"/>
      <c r="AC134" s="62"/>
      <c r="AL134" s="61"/>
      <c r="AM134" s="61"/>
      <c r="AW134" s="57"/>
      <c r="AX134" s="282"/>
      <c r="AY134" s="282"/>
      <c r="AZ134" s="282"/>
      <c r="BA134" s="282"/>
      <c r="BB134" s="282"/>
      <c r="BC134" s="282"/>
      <c r="BD134" s="234"/>
      <c r="BE134" s="234"/>
    </row>
    <row r="135" spans="2:65" s="34" customFormat="1" ht="12.75" customHeight="1">
      <c r="B135" s="515" t="s">
        <v>2</v>
      </c>
      <c r="C135" s="516"/>
      <c r="D135" s="516"/>
      <c r="E135" s="516"/>
      <c r="F135" s="516"/>
      <c r="G135" s="516"/>
      <c r="H135" s="516"/>
      <c r="I135" s="516"/>
      <c r="J135" s="518" t="s">
        <v>10</v>
      </c>
      <c r="K135" s="518"/>
      <c r="L135" s="64" t="s">
        <v>3</v>
      </c>
      <c r="M135" s="518" t="s">
        <v>11</v>
      </c>
      <c r="N135" s="518"/>
      <c r="O135" s="519" t="s">
        <v>12</v>
      </c>
      <c r="P135" s="518"/>
      <c r="Q135" s="518"/>
      <c r="R135" s="518"/>
      <c r="S135" s="518"/>
      <c r="T135" s="518"/>
      <c r="U135" s="518" t="s">
        <v>13</v>
      </c>
      <c r="V135" s="518"/>
      <c r="W135" s="518"/>
      <c r="X135" s="58"/>
      <c r="Y135" s="58"/>
      <c r="Z135" s="58"/>
      <c r="AA135" s="58"/>
      <c r="AB135" s="58"/>
      <c r="AC135" s="58"/>
      <c r="AD135" s="35"/>
      <c r="AE135" s="35"/>
      <c r="AF135" s="35"/>
      <c r="AG135" s="35"/>
      <c r="AH135" s="35"/>
      <c r="AI135" s="35"/>
      <c r="AJ135" s="35"/>
      <c r="AK135" s="58"/>
      <c r="AL135" s="520">
        <f ca="1">$AL$9</f>
        <v>30</v>
      </c>
      <c r="AM135" s="521"/>
      <c r="AN135" s="529" t="s">
        <v>4</v>
      </c>
      <c r="AO135" s="529"/>
      <c r="AP135" s="521">
        <v>4</v>
      </c>
      <c r="AQ135" s="521"/>
      <c r="AR135" s="529" t="s">
        <v>5</v>
      </c>
      <c r="AS135" s="530"/>
      <c r="AT135" s="58"/>
      <c r="AU135" s="58"/>
      <c r="AW135" s="57"/>
      <c r="AX135" s="282"/>
      <c r="AY135" s="282"/>
      <c r="AZ135" s="282"/>
      <c r="BA135" s="282"/>
      <c r="BB135" s="282"/>
      <c r="BC135" s="282"/>
      <c r="BD135" s="234"/>
      <c r="BE135" s="234"/>
    </row>
    <row r="136" spans="2:65" s="34" customFormat="1" ht="13.5" customHeight="1">
      <c r="B136" s="516"/>
      <c r="C136" s="516"/>
      <c r="D136" s="516"/>
      <c r="E136" s="516"/>
      <c r="F136" s="516"/>
      <c r="G136" s="516"/>
      <c r="H136" s="516"/>
      <c r="I136" s="516"/>
      <c r="J136" s="535">
        <f>$J$10</f>
        <v>0</v>
      </c>
      <c r="K136" s="473">
        <f>$K$10</f>
        <v>0</v>
      </c>
      <c r="L136" s="537">
        <f>$L$10</f>
        <v>0</v>
      </c>
      <c r="M136" s="476">
        <f>$M$10</f>
        <v>0</v>
      </c>
      <c r="N136" s="473">
        <f>$N$10</f>
        <v>0</v>
      </c>
      <c r="O136" s="476">
        <f>$O$10</f>
        <v>0</v>
      </c>
      <c r="P136" s="470">
        <f>$P$10</f>
        <v>0</v>
      </c>
      <c r="Q136" s="470">
        <f>$Q$10</f>
        <v>0</v>
      </c>
      <c r="R136" s="470">
        <f>$R$10</f>
        <v>0</v>
      </c>
      <c r="S136" s="470">
        <f>$S$10</f>
        <v>0</v>
      </c>
      <c r="T136" s="473">
        <f>$T$10</f>
        <v>0</v>
      </c>
      <c r="U136" s="476">
        <f>$U$10</f>
        <v>0</v>
      </c>
      <c r="V136" s="470">
        <f>$V$10</f>
        <v>0</v>
      </c>
      <c r="W136" s="473">
        <f>$W$10</f>
        <v>0</v>
      </c>
      <c r="X136" s="58"/>
      <c r="Y136" s="58"/>
      <c r="Z136" s="58"/>
      <c r="AA136" s="58"/>
      <c r="AB136" s="58"/>
      <c r="AC136" s="58"/>
      <c r="AD136" s="35"/>
      <c r="AE136" s="35"/>
      <c r="AF136" s="35"/>
      <c r="AG136" s="35"/>
      <c r="AH136" s="35"/>
      <c r="AI136" s="35"/>
      <c r="AJ136" s="35"/>
      <c r="AK136" s="58"/>
      <c r="AL136" s="522"/>
      <c r="AM136" s="523"/>
      <c r="AN136" s="531"/>
      <c r="AO136" s="531"/>
      <c r="AP136" s="523"/>
      <c r="AQ136" s="523"/>
      <c r="AR136" s="531"/>
      <c r="AS136" s="532"/>
      <c r="AT136" s="58"/>
      <c r="AU136" s="58"/>
      <c r="AW136" s="57"/>
      <c r="AX136" s="282"/>
      <c r="AY136" s="282"/>
      <c r="AZ136" s="282"/>
      <c r="BA136" s="282"/>
      <c r="BB136" s="282"/>
      <c r="BC136" s="282"/>
      <c r="BD136" s="234"/>
      <c r="BE136" s="234"/>
    </row>
    <row r="137" spans="2:65" s="34" customFormat="1" ht="9" customHeight="1">
      <c r="B137" s="516"/>
      <c r="C137" s="516"/>
      <c r="D137" s="516"/>
      <c r="E137" s="516"/>
      <c r="F137" s="516"/>
      <c r="G137" s="516"/>
      <c r="H137" s="516"/>
      <c r="I137" s="516"/>
      <c r="J137" s="536"/>
      <c r="K137" s="474"/>
      <c r="L137" s="538"/>
      <c r="M137" s="477"/>
      <c r="N137" s="474"/>
      <c r="O137" s="477"/>
      <c r="P137" s="471"/>
      <c r="Q137" s="471"/>
      <c r="R137" s="471"/>
      <c r="S137" s="471"/>
      <c r="T137" s="474"/>
      <c r="U137" s="477"/>
      <c r="V137" s="471"/>
      <c r="W137" s="474"/>
      <c r="X137" s="58"/>
      <c r="Y137" s="58"/>
      <c r="Z137" s="58"/>
      <c r="AA137" s="58"/>
      <c r="AB137" s="58"/>
      <c r="AC137" s="58"/>
      <c r="AD137" s="35"/>
      <c r="AE137" s="35"/>
      <c r="AF137" s="35"/>
      <c r="AG137" s="35"/>
      <c r="AH137" s="35"/>
      <c r="AI137" s="35"/>
      <c r="AJ137" s="35"/>
      <c r="AK137" s="58"/>
      <c r="AL137" s="524"/>
      <c r="AM137" s="525"/>
      <c r="AN137" s="533"/>
      <c r="AO137" s="533"/>
      <c r="AP137" s="525"/>
      <c r="AQ137" s="525"/>
      <c r="AR137" s="533"/>
      <c r="AS137" s="534"/>
      <c r="AT137" s="58"/>
      <c r="AU137" s="58"/>
      <c r="AW137" s="57"/>
      <c r="AX137" s="282"/>
      <c r="AY137" s="282"/>
      <c r="AZ137" s="282"/>
      <c r="BA137" s="282"/>
      <c r="BB137" s="282"/>
      <c r="BC137" s="282"/>
      <c r="BD137" s="234"/>
      <c r="BE137" s="234"/>
    </row>
    <row r="138" spans="2:65" s="34" customFormat="1" ht="6" customHeight="1">
      <c r="B138" s="517"/>
      <c r="C138" s="517"/>
      <c r="D138" s="517"/>
      <c r="E138" s="517"/>
      <c r="F138" s="517"/>
      <c r="G138" s="517"/>
      <c r="H138" s="517"/>
      <c r="I138" s="517"/>
      <c r="J138" s="536"/>
      <c r="K138" s="475"/>
      <c r="L138" s="539"/>
      <c r="M138" s="478"/>
      <c r="N138" s="475"/>
      <c r="O138" s="478"/>
      <c r="P138" s="472"/>
      <c r="Q138" s="472"/>
      <c r="R138" s="472"/>
      <c r="S138" s="472"/>
      <c r="T138" s="475"/>
      <c r="U138" s="478"/>
      <c r="V138" s="472"/>
      <c r="W138" s="475"/>
      <c r="X138" s="58"/>
      <c r="Y138" s="58"/>
      <c r="Z138" s="58"/>
      <c r="AA138" s="58"/>
      <c r="AB138" s="58"/>
      <c r="AC138" s="58"/>
      <c r="AD138" s="58"/>
      <c r="AE138" s="58"/>
      <c r="AF138" s="58"/>
      <c r="AG138" s="58"/>
      <c r="AH138" s="58"/>
      <c r="AI138" s="58"/>
      <c r="AJ138" s="58"/>
      <c r="AK138" s="58"/>
      <c r="AN138" s="1"/>
      <c r="AO138" s="1"/>
      <c r="AP138" s="1"/>
      <c r="AQ138" s="1"/>
      <c r="AR138" s="1"/>
      <c r="AS138" s="1"/>
      <c r="AT138" s="58"/>
      <c r="AU138" s="58"/>
      <c r="AW138" s="57"/>
      <c r="AX138" s="282"/>
      <c r="AY138" s="282"/>
      <c r="AZ138" s="282"/>
      <c r="BA138" s="282"/>
      <c r="BB138" s="282"/>
      <c r="BC138" s="282"/>
      <c r="BD138" s="234"/>
      <c r="BE138" s="234"/>
    </row>
    <row r="139" spans="2:65" s="34" customFormat="1" ht="15" customHeight="1">
      <c r="B139" s="455" t="s">
        <v>51</v>
      </c>
      <c r="C139" s="456"/>
      <c r="D139" s="456"/>
      <c r="E139" s="456"/>
      <c r="F139" s="456"/>
      <c r="G139" s="456"/>
      <c r="H139" s="456"/>
      <c r="I139" s="457"/>
      <c r="J139" s="455" t="s">
        <v>6</v>
      </c>
      <c r="K139" s="456"/>
      <c r="L139" s="456"/>
      <c r="M139" s="456"/>
      <c r="N139" s="464"/>
      <c r="O139" s="467" t="s">
        <v>52</v>
      </c>
      <c r="P139" s="456"/>
      <c r="Q139" s="456"/>
      <c r="R139" s="456"/>
      <c r="S139" s="456"/>
      <c r="T139" s="456"/>
      <c r="U139" s="457"/>
      <c r="V139" s="65" t="s">
        <v>53</v>
      </c>
      <c r="W139" s="66"/>
      <c r="X139" s="66"/>
      <c r="Y139" s="479" t="s">
        <v>54</v>
      </c>
      <c r="Z139" s="479"/>
      <c r="AA139" s="479"/>
      <c r="AB139" s="479"/>
      <c r="AC139" s="479"/>
      <c r="AD139" s="479"/>
      <c r="AE139" s="479"/>
      <c r="AF139" s="479"/>
      <c r="AG139" s="479"/>
      <c r="AH139" s="479"/>
      <c r="AI139" s="66"/>
      <c r="AJ139" s="66"/>
      <c r="AK139" s="67"/>
      <c r="AL139" s="480" t="s">
        <v>275</v>
      </c>
      <c r="AM139" s="480"/>
      <c r="AN139" s="481" t="s">
        <v>33</v>
      </c>
      <c r="AO139" s="481"/>
      <c r="AP139" s="481"/>
      <c r="AQ139" s="481"/>
      <c r="AR139" s="481"/>
      <c r="AS139" s="482"/>
      <c r="AT139" s="58"/>
      <c r="AU139" s="58"/>
      <c r="AW139" s="57"/>
      <c r="AX139" s="282"/>
      <c r="AY139" s="282"/>
      <c r="AZ139" s="282"/>
      <c r="BA139" s="282"/>
      <c r="BB139" s="282"/>
      <c r="BC139" s="282"/>
      <c r="BD139" s="234"/>
      <c r="BE139" s="234"/>
    </row>
    <row r="140" spans="2:65" s="34" customFormat="1" ht="13.5" customHeight="1">
      <c r="B140" s="458"/>
      <c r="C140" s="459"/>
      <c r="D140" s="459"/>
      <c r="E140" s="459"/>
      <c r="F140" s="459"/>
      <c r="G140" s="459"/>
      <c r="H140" s="459"/>
      <c r="I140" s="460"/>
      <c r="J140" s="458"/>
      <c r="K140" s="459"/>
      <c r="L140" s="459"/>
      <c r="M140" s="459"/>
      <c r="N140" s="465"/>
      <c r="O140" s="468"/>
      <c r="P140" s="459"/>
      <c r="Q140" s="459"/>
      <c r="R140" s="459"/>
      <c r="S140" s="459"/>
      <c r="T140" s="459"/>
      <c r="U140" s="460"/>
      <c r="V140" s="483" t="s">
        <v>7</v>
      </c>
      <c r="W140" s="484"/>
      <c r="X140" s="484"/>
      <c r="Y140" s="485"/>
      <c r="Z140" s="489" t="s">
        <v>16</v>
      </c>
      <c r="AA140" s="490"/>
      <c r="AB140" s="490"/>
      <c r="AC140" s="491"/>
      <c r="AD140" s="495" t="s">
        <v>17</v>
      </c>
      <c r="AE140" s="496"/>
      <c r="AF140" s="496"/>
      <c r="AG140" s="497"/>
      <c r="AH140" s="501" t="s">
        <v>135</v>
      </c>
      <c r="AI140" s="502"/>
      <c r="AJ140" s="502"/>
      <c r="AK140" s="503"/>
      <c r="AL140" s="507" t="s">
        <v>276</v>
      </c>
      <c r="AM140" s="507"/>
      <c r="AN140" s="509" t="s">
        <v>19</v>
      </c>
      <c r="AO140" s="510"/>
      <c r="AP140" s="510"/>
      <c r="AQ140" s="510"/>
      <c r="AR140" s="511"/>
      <c r="AS140" s="512"/>
      <c r="AT140" s="58"/>
      <c r="AU140" s="58"/>
      <c r="AW140" s="57"/>
      <c r="AX140" s="282"/>
      <c r="AY140" s="345" t="s">
        <v>302</v>
      </c>
      <c r="AZ140" s="345" t="s">
        <v>302</v>
      </c>
      <c r="BA140" s="345" t="s">
        <v>300</v>
      </c>
      <c r="BB140" s="667" t="s">
        <v>301</v>
      </c>
      <c r="BC140" s="668"/>
      <c r="BD140" s="234"/>
      <c r="BE140" s="234"/>
    </row>
    <row r="141" spans="2:65" s="34" customFormat="1" ht="13.5" customHeight="1">
      <c r="B141" s="461"/>
      <c r="C141" s="462"/>
      <c r="D141" s="462"/>
      <c r="E141" s="462"/>
      <c r="F141" s="462"/>
      <c r="G141" s="462"/>
      <c r="H141" s="462"/>
      <c r="I141" s="463"/>
      <c r="J141" s="461"/>
      <c r="K141" s="462"/>
      <c r="L141" s="462"/>
      <c r="M141" s="462"/>
      <c r="N141" s="466"/>
      <c r="O141" s="469"/>
      <c r="P141" s="462"/>
      <c r="Q141" s="462"/>
      <c r="R141" s="462"/>
      <c r="S141" s="462"/>
      <c r="T141" s="462"/>
      <c r="U141" s="463"/>
      <c r="V141" s="486"/>
      <c r="W141" s="487"/>
      <c r="X141" s="487"/>
      <c r="Y141" s="488"/>
      <c r="Z141" s="492"/>
      <c r="AA141" s="493"/>
      <c r="AB141" s="493"/>
      <c r="AC141" s="494"/>
      <c r="AD141" s="498"/>
      <c r="AE141" s="499"/>
      <c r="AF141" s="499"/>
      <c r="AG141" s="500"/>
      <c r="AH141" s="504"/>
      <c r="AI141" s="505"/>
      <c r="AJ141" s="505"/>
      <c r="AK141" s="506"/>
      <c r="AL141" s="508"/>
      <c r="AM141" s="508"/>
      <c r="AN141" s="513"/>
      <c r="AO141" s="513"/>
      <c r="AP141" s="513"/>
      <c r="AQ141" s="513"/>
      <c r="AR141" s="513"/>
      <c r="AS141" s="514"/>
      <c r="AT141" s="58"/>
      <c r="AU141" s="58"/>
      <c r="AW141" s="57"/>
      <c r="AX141" s="282"/>
      <c r="AY141" s="346"/>
      <c r="AZ141" s="347" t="s">
        <v>296</v>
      </c>
      <c r="BA141" s="347" t="s">
        <v>299</v>
      </c>
      <c r="BB141" s="348" t="s">
        <v>297</v>
      </c>
      <c r="BC141" s="347" t="s">
        <v>296</v>
      </c>
      <c r="BD141" s="234"/>
      <c r="BE141" s="234"/>
      <c r="BL141" s="234" t="s">
        <v>310</v>
      </c>
      <c r="BM141" s="234" t="s">
        <v>203</v>
      </c>
    </row>
    <row r="142" spans="2:65" s="34" customFormat="1" ht="18" customHeight="1">
      <c r="B142" s="414"/>
      <c r="C142" s="415"/>
      <c r="D142" s="415"/>
      <c r="E142" s="415"/>
      <c r="F142" s="415"/>
      <c r="G142" s="415"/>
      <c r="H142" s="415"/>
      <c r="I142" s="451"/>
      <c r="J142" s="414"/>
      <c r="K142" s="415"/>
      <c r="L142" s="415"/>
      <c r="M142" s="415"/>
      <c r="N142" s="416"/>
      <c r="O142" s="389"/>
      <c r="P142" s="384" t="s">
        <v>0</v>
      </c>
      <c r="Q142" s="52"/>
      <c r="R142" s="382" t="s">
        <v>1</v>
      </c>
      <c r="S142" s="193"/>
      <c r="T142" s="420" t="s">
        <v>56</v>
      </c>
      <c r="U142" s="421"/>
      <c r="V142" s="422"/>
      <c r="W142" s="423"/>
      <c r="X142" s="423"/>
      <c r="Y142" s="76" t="s">
        <v>8</v>
      </c>
      <c r="Z142" s="45"/>
      <c r="AA142" s="46"/>
      <c r="AB142" s="46"/>
      <c r="AC142" s="44" t="s">
        <v>8</v>
      </c>
      <c r="AD142" s="45"/>
      <c r="AE142" s="46"/>
      <c r="AF142" s="46"/>
      <c r="AG142" s="47" t="s">
        <v>8</v>
      </c>
      <c r="AH142" s="409">
        <f>IF(V142="賃金で算定",V143+Z143-AD143,0)</f>
        <v>0</v>
      </c>
      <c r="AI142" s="410"/>
      <c r="AJ142" s="410"/>
      <c r="AK142" s="411"/>
      <c r="AL142" s="68"/>
      <c r="AM142" s="69"/>
      <c r="AN142" s="412"/>
      <c r="AO142" s="413"/>
      <c r="AP142" s="413"/>
      <c r="AQ142" s="413"/>
      <c r="AR142" s="413"/>
      <c r="AS142" s="47" t="s">
        <v>8</v>
      </c>
      <c r="AT142" s="58"/>
      <c r="AU142" s="58"/>
      <c r="AV142" s="55" t="str">
        <f>IF(OR(O142="",Q142=""),"", IF(O142&lt;20,DATE(O142+118,Q142,IF(S142="",1,S142)),DATE(O142+88,Q142,IF(S142="",1,S142))))</f>
        <v/>
      </c>
      <c r="AW142" s="57" t="str">
        <f>IF(AV142&lt;=設定シート!C$15,"昔",IF(AV142&lt;=設定シート!E$15,"上",IF(AV142&lt;=設定シート!G$15,"中","下")))</f>
        <v>下</v>
      </c>
      <c r="AX142" s="282">
        <f>IF(AV142&lt;=設定シート!$E$36,5,IF(AV142&lt;=設定シート!$I$36,7,IF(AV142&lt;=設定シート!$M$36,9,11)))</f>
        <v>11</v>
      </c>
      <c r="AY142" s="351"/>
      <c r="AZ142" s="349"/>
      <c r="BA142" s="353">
        <f>AN142</f>
        <v>0</v>
      </c>
      <c r="BB142" s="349"/>
      <c r="BC142" s="349"/>
      <c r="BD142" s="234"/>
      <c r="BE142" s="234"/>
      <c r="BL142" s="1"/>
      <c r="BM142" s="1"/>
    </row>
    <row r="143" spans="2:65" s="34" customFormat="1" ht="18" customHeight="1">
      <c r="B143" s="417"/>
      <c r="C143" s="418"/>
      <c r="D143" s="418"/>
      <c r="E143" s="418"/>
      <c r="F143" s="418"/>
      <c r="G143" s="418"/>
      <c r="H143" s="418"/>
      <c r="I143" s="452"/>
      <c r="J143" s="417"/>
      <c r="K143" s="418"/>
      <c r="L143" s="418"/>
      <c r="M143" s="418"/>
      <c r="N143" s="419"/>
      <c r="O143" s="390"/>
      <c r="P143" s="35" t="s">
        <v>0</v>
      </c>
      <c r="Q143" s="53"/>
      <c r="R143" s="35" t="s">
        <v>1</v>
      </c>
      <c r="S143" s="196"/>
      <c r="T143" s="424" t="s">
        <v>57</v>
      </c>
      <c r="U143" s="425"/>
      <c r="V143" s="426"/>
      <c r="W143" s="427"/>
      <c r="X143" s="427"/>
      <c r="Y143" s="428"/>
      <c r="Z143" s="453"/>
      <c r="AA143" s="454"/>
      <c r="AB143" s="454"/>
      <c r="AC143" s="454"/>
      <c r="AD143" s="453"/>
      <c r="AE143" s="454"/>
      <c r="AF143" s="454"/>
      <c r="AG143" s="546"/>
      <c r="AH143" s="402">
        <f>IF(V142="賃金で算定",0,V143+Z143-AD143)</f>
        <v>0</v>
      </c>
      <c r="AI143" s="402"/>
      <c r="AJ143" s="402"/>
      <c r="AK143" s="403"/>
      <c r="AL143" s="407">
        <f>IF(V142="賃金で算定","賃金で算定",IF(OR(V143=0,$F160="",AV142=""),0,IF(AW142="昔",VLOOKUP($F160,労務比率,AX142,FALSE),IF(AW142="上",VLOOKUP($F160,労務比率,AX142,FALSE),IF(AW142="中",VLOOKUP($F160,労務比率,AX142,FALSE),VLOOKUP($F160,労務比率,AX142,FALSE))))))</f>
        <v>0</v>
      </c>
      <c r="AM143" s="408"/>
      <c r="AN143" s="404">
        <f>IF(V142="賃金で算定",0,INT(AH143*AL143/100))</f>
        <v>0</v>
      </c>
      <c r="AO143" s="405"/>
      <c r="AP143" s="405"/>
      <c r="AQ143" s="405"/>
      <c r="AR143" s="405"/>
      <c r="AS143" s="39"/>
      <c r="AT143" s="58"/>
      <c r="AU143" s="58"/>
      <c r="AV143" s="55"/>
      <c r="AW143" s="57"/>
      <c r="AX143" s="282"/>
      <c r="AY143" s="352">
        <f>AH143</f>
        <v>0</v>
      </c>
      <c r="AZ143" s="350">
        <f>IF(AV142&lt;=設定シート!C$85,AH143,IF(AND(AV142&gt;=設定シート!E$85,AV142&lt;=設定シート!G$85),AH143*105/108,AH143))</f>
        <v>0</v>
      </c>
      <c r="BA143" s="347"/>
      <c r="BB143" s="350">
        <f>IF($AL143="賃金で算定",0,INT(AY143*$AL143/100))</f>
        <v>0</v>
      </c>
      <c r="BC143" s="350">
        <f>IF(AY143=AZ143,BB143,AZ143*$AL143/100)</f>
        <v>0</v>
      </c>
      <c r="BD143" s="234"/>
      <c r="BE143" s="234"/>
      <c r="BL143" s="234">
        <f>IF(AY143=AZ143,0,1)</f>
        <v>0</v>
      </c>
      <c r="BM143" s="234" t="str">
        <f>IF(BL143=1,AL143,"")</f>
        <v/>
      </c>
    </row>
    <row r="144" spans="2:65" s="34" customFormat="1" ht="18" customHeight="1">
      <c r="B144" s="414"/>
      <c r="C144" s="415"/>
      <c r="D144" s="415"/>
      <c r="E144" s="415"/>
      <c r="F144" s="415"/>
      <c r="G144" s="415"/>
      <c r="H144" s="415"/>
      <c r="I144" s="451"/>
      <c r="J144" s="414"/>
      <c r="K144" s="415"/>
      <c r="L144" s="415"/>
      <c r="M144" s="415"/>
      <c r="N144" s="416"/>
      <c r="O144" s="389"/>
      <c r="P144" s="384" t="s">
        <v>45</v>
      </c>
      <c r="Q144" s="52"/>
      <c r="R144" s="382" t="s">
        <v>46</v>
      </c>
      <c r="S144" s="193"/>
      <c r="T144" s="420" t="s">
        <v>47</v>
      </c>
      <c r="U144" s="421"/>
      <c r="V144" s="422"/>
      <c r="W144" s="423"/>
      <c r="X144" s="423"/>
      <c r="Y144" s="77"/>
      <c r="Z144" s="41"/>
      <c r="AA144" s="42"/>
      <c r="AB144" s="42"/>
      <c r="AC144" s="43"/>
      <c r="AD144" s="41"/>
      <c r="AE144" s="42"/>
      <c r="AF144" s="42"/>
      <c r="AG144" s="48"/>
      <c r="AH144" s="409">
        <f>IF(V144="賃金で算定",V145+Z145-AD145,0)</f>
        <v>0</v>
      </c>
      <c r="AI144" s="410"/>
      <c r="AJ144" s="410"/>
      <c r="AK144" s="411"/>
      <c r="AL144" s="68"/>
      <c r="AM144" s="69"/>
      <c r="AN144" s="412"/>
      <c r="AO144" s="413"/>
      <c r="AP144" s="413"/>
      <c r="AQ144" s="413"/>
      <c r="AR144" s="413"/>
      <c r="AS144" s="40"/>
      <c r="AT144" s="58"/>
      <c r="AU144" s="58"/>
      <c r="AV144" s="55" t="str">
        <f>IF(OR(O144="",Q144=""),"", IF(O144&lt;20,DATE(O144+118,Q144,IF(S144="",1,S144)),DATE(O144+88,Q144,IF(S144="",1,S144))))</f>
        <v/>
      </c>
      <c r="AW144" s="57" t="str">
        <f>IF(AV144&lt;=設定シート!C$15,"昔",IF(AV144&lt;=設定シート!E$15,"上",IF(AV144&lt;=設定シート!G$15,"中","下")))</f>
        <v>下</v>
      </c>
      <c r="AX144" s="282">
        <f>IF(AV144&lt;=設定シート!$E$36,5,IF(AV144&lt;=設定シート!$I$36,7,IF(AV144&lt;=設定シート!$M$36,9,11)))</f>
        <v>11</v>
      </c>
      <c r="AY144" s="351"/>
      <c r="AZ144" s="349"/>
      <c r="BA144" s="353">
        <f t="shared" ref="BA144" si="58">AN144</f>
        <v>0</v>
      </c>
      <c r="BB144" s="349"/>
      <c r="BC144" s="349"/>
      <c r="BD144" s="234"/>
      <c r="BE144" s="234"/>
      <c r="BL144" s="234"/>
      <c r="BM144" s="234"/>
    </row>
    <row r="145" spans="2:65" s="34" customFormat="1" ht="18" customHeight="1">
      <c r="B145" s="417"/>
      <c r="C145" s="418"/>
      <c r="D145" s="418"/>
      <c r="E145" s="418"/>
      <c r="F145" s="418"/>
      <c r="G145" s="418"/>
      <c r="H145" s="418"/>
      <c r="I145" s="452"/>
      <c r="J145" s="417"/>
      <c r="K145" s="418"/>
      <c r="L145" s="418"/>
      <c r="M145" s="418"/>
      <c r="N145" s="419"/>
      <c r="O145" s="390"/>
      <c r="P145" s="385" t="s">
        <v>45</v>
      </c>
      <c r="Q145" s="53"/>
      <c r="R145" s="383" t="s">
        <v>46</v>
      </c>
      <c r="S145" s="196"/>
      <c r="T145" s="424" t="s">
        <v>48</v>
      </c>
      <c r="U145" s="425"/>
      <c r="V145" s="426"/>
      <c r="W145" s="427"/>
      <c r="X145" s="427"/>
      <c r="Y145" s="428"/>
      <c r="Z145" s="453"/>
      <c r="AA145" s="454"/>
      <c r="AB145" s="454"/>
      <c r="AC145" s="454"/>
      <c r="AD145" s="453"/>
      <c r="AE145" s="454"/>
      <c r="AF145" s="454"/>
      <c r="AG145" s="546"/>
      <c r="AH145" s="402">
        <f>IF(V144="賃金で算定",0,V145+Z145-AD145)</f>
        <v>0</v>
      </c>
      <c r="AI145" s="402"/>
      <c r="AJ145" s="402"/>
      <c r="AK145" s="403"/>
      <c r="AL145" s="407">
        <f>IF(V144="賃金で算定","賃金で算定",IF(OR(V145=0,$F160="",AV144=""),0,IF(AW144="昔",VLOOKUP($F160,労務比率,AX144,FALSE),IF(AW144="上",VLOOKUP($F160,労務比率,AX144,FALSE),IF(AW144="中",VLOOKUP($F160,労務比率,AX144,FALSE),VLOOKUP($F160,労務比率,AX144,FALSE))))))</f>
        <v>0</v>
      </c>
      <c r="AM145" s="408"/>
      <c r="AN145" s="404">
        <f>IF(V144="賃金で算定",0,INT(AH145*AL145/100))</f>
        <v>0</v>
      </c>
      <c r="AO145" s="405"/>
      <c r="AP145" s="405"/>
      <c r="AQ145" s="405"/>
      <c r="AR145" s="405"/>
      <c r="AS145" s="39"/>
      <c r="AT145" s="58"/>
      <c r="AU145" s="58"/>
      <c r="AV145" s="55"/>
      <c r="AW145" s="57"/>
      <c r="AX145" s="282"/>
      <c r="AY145" s="352">
        <f t="shared" ref="AY145" si="59">AH145</f>
        <v>0</v>
      </c>
      <c r="AZ145" s="350">
        <f>IF(AV144&lt;=設定シート!C$85,AH145,IF(AND(AV144&gt;=設定シート!E$85,AV144&lt;=設定シート!G$85),AH145*105/108,AH145))</f>
        <v>0</v>
      </c>
      <c r="BA145" s="347"/>
      <c r="BB145" s="350">
        <f t="shared" ref="BB145" si="60">IF($AL145="賃金で算定",0,INT(AY145*$AL145/100))</f>
        <v>0</v>
      </c>
      <c r="BC145" s="350">
        <f>IF(AY145=AZ145,BB145,AZ145*$AL145/100)</f>
        <v>0</v>
      </c>
      <c r="BD145" s="234"/>
      <c r="BE145" s="234"/>
      <c r="BL145" s="234">
        <f>IF(AY145=AZ145,0,1)</f>
        <v>0</v>
      </c>
      <c r="BM145" s="234" t="str">
        <f>IF(BL145=1,AL145,"")</f>
        <v/>
      </c>
    </row>
    <row r="146" spans="2:65" s="34" customFormat="1" ht="18" customHeight="1">
      <c r="B146" s="414"/>
      <c r="C146" s="415"/>
      <c r="D146" s="415"/>
      <c r="E146" s="415"/>
      <c r="F146" s="415"/>
      <c r="G146" s="415"/>
      <c r="H146" s="415"/>
      <c r="I146" s="451"/>
      <c r="J146" s="414"/>
      <c r="K146" s="415"/>
      <c r="L146" s="415"/>
      <c r="M146" s="415"/>
      <c r="N146" s="416"/>
      <c r="O146" s="389"/>
      <c r="P146" s="384" t="s">
        <v>45</v>
      </c>
      <c r="Q146" s="52"/>
      <c r="R146" s="382" t="s">
        <v>46</v>
      </c>
      <c r="S146" s="193"/>
      <c r="T146" s="420" t="s">
        <v>47</v>
      </c>
      <c r="U146" s="421"/>
      <c r="V146" s="422"/>
      <c r="W146" s="423"/>
      <c r="X146" s="423"/>
      <c r="Y146" s="77"/>
      <c r="Z146" s="41"/>
      <c r="AA146" s="42"/>
      <c r="AB146" s="42"/>
      <c r="AC146" s="43"/>
      <c r="AD146" s="41"/>
      <c r="AE146" s="42"/>
      <c r="AF146" s="42"/>
      <c r="AG146" s="48"/>
      <c r="AH146" s="409">
        <f>IF(V146="賃金で算定",V147+Z147-AD147,0)</f>
        <v>0</v>
      </c>
      <c r="AI146" s="410"/>
      <c r="AJ146" s="410"/>
      <c r="AK146" s="411"/>
      <c r="AL146" s="68"/>
      <c r="AM146" s="69"/>
      <c r="AN146" s="412"/>
      <c r="AO146" s="413"/>
      <c r="AP146" s="413"/>
      <c r="AQ146" s="413"/>
      <c r="AR146" s="413"/>
      <c r="AS146" s="40"/>
      <c r="AT146" s="58"/>
      <c r="AU146" s="58"/>
      <c r="AV146" s="55" t="str">
        <f>IF(OR(O146="",Q146=""),"", IF(O146&lt;20,DATE(O146+118,Q146,IF(S146="",1,S146)),DATE(O146+88,Q146,IF(S146="",1,S146))))</f>
        <v/>
      </c>
      <c r="AW146" s="57" t="str">
        <f>IF(AV146&lt;=設定シート!C$15,"昔",IF(AV146&lt;=設定シート!E$15,"上",IF(AV146&lt;=設定シート!G$15,"中","下")))</f>
        <v>下</v>
      </c>
      <c r="AX146" s="282">
        <f>IF(AV146&lt;=設定シート!$E$36,5,IF(AV146&lt;=設定シート!$I$36,7,IF(AV146&lt;=設定シート!$M$36,9,11)))</f>
        <v>11</v>
      </c>
      <c r="AY146" s="351"/>
      <c r="AZ146" s="349"/>
      <c r="BA146" s="353">
        <f t="shared" ref="BA146" si="61">AN146</f>
        <v>0</v>
      </c>
      <c r="BB146" s="349"/>
      <c r="BC146" s="349"/>
      <c r="BD146" s="234"/>
      <c r="BE146" s="234"/>
      <c r="BL146" s="1"/>
      <c r="BM146" s="1"/>
    </row>
    <row r="147" spans="2:65" s="34" customFormat="1" ht="18" customHeight="1">
      <c r="B147" s="417"/>
      <c r="C147" s="418"/>
      <c r="D147" s="418"/>
      <c r="E147" s="418"/>
      <c r="F147" s="418"/>
      <c r="G147" s="418"/>
      <c r="H147" s="418"/>
      <c r="I147" s="452"/>
      <c r="J147" s="417"/>
      <c r="K147" s="418"/>
      <c r="L147" s="418"/>
      <c r="M147" s="418"/>
      <c r="N147" s="419"/>
      <c r="O147" s="390"/>
      <c r="P147" s="385" t="s">
        <v>45</v>
      </c>
      <c r="Q147" s="53"/>
      <c r="R147" s="383" t="s">
        <v>46</v>
      </c>
      <c r="S147" s="196"/>
      <c r="T147" s="424" t="s">
        <v>48</v>
      </c>
      <c r="U147" s="425"/>
      <c r="V147" s="426"/>
      <c r="W147" s="427"/>
      <c r="X147" s="427"/>
      <c r="Y147" s="428"/>
      <c r="Z147" s="426"/>
      <c r="AA147" s="427"/>
      <c r="AB147" s="427"/>
      <c r="AC147" s="427"/>
      <c r="AD147" s="426"/>
      <c r="AE147" s="427"/>
      <c r="AF147" s="427"/>
      <c r="AG147" s="428"/>
      <c r="AH147" s="402">
        <f>IF(V146="賃金で算定",0,V147+Z147-AD147)</f>
        <v>0</v>
      </c>
      <c r="AI147" s="402"/>
      <c r="AJ147" s="402"/>
      <c r="AK147" s="403"/>
      <c r="AL147" s="407">
        <f>IF(V146="賃金で算定","賃金で算定",IF(OR(V147=0,$F160="",AV146=""),0,IF(AW146="昔",VLOOKUP($F160,労務比率,AX146,FALSE),IF(AW146="上",VLOOKUP($F160,労務比率,AX146,FALSE),IF(AW146="中",VLOOKUP($F160,労務比率,AX146,FALSE),VLOOKUP($F160,労務比率,AX146,FALSE))))))</f>
        <v>0</v>
      </c>
      <c r="AM147" s="408"/>
      <c r="AN147" s="404">
        <f>IF(V146="賃金で算定",0,INT(AH147*AL147/100))</f>
        <v>0</v>
      </c>
      <c r="AO147" s="405"/>
      <c r="AP147" s="405"/>
      <c r="AQ147" s="405"/>
      <c r="AR147" s="405"/>
      <c r="AS147" s="39"/>
      <c r="AT147" s="58"/>
      <c r="AU147" s="58"/>
      <c r="AV147" s="55"/>
      <c r="AW147" s="57"/>
      <c r="AX147" s="282"/>
      <c r="AY147" s="352">
        <f t="shared" ref="AY147" si="62">AH147</f>
        <v>0</v>
      </c>
      <c r="AZ147" s="350">
        <f>IF(AV146&lt;=設定シート!C$85,AH147,IF(AND(AV146&gt;=設定シート!E$85,AV146&lt;=設定シート!G$85),AH147*105/108,AH147))</f>
        <v>0</v>
      </c>
      <c r="BA147" s="347"/>
      <c r="BB147" s="350">
        <f t="shared" ref="BB147" si="63">IF($AL147="賃金で算定",0,INT(AY147*$AL147/100))</f>
        <v>0</v>
      </c>
      <c r="BC147" s="350">
        <f>IF(AY147=AZ147,BB147,AZ147*$AL147/100)</f>
        <v>0</v>
      </c>
      <c r="BD147" s="234"/>
      <c r="BE147" s="234"/>
      <c r="BL147" s="234">
        <f>IF(AY147=AZ147,0,1)</f>
        <v>0</v>
      </c>
      <c r="BM147" s="234" t="str">
        <f>IF(BL147=1,AL147,"")</f>
        <v/>
      </c>
    </row>
    <row r="148" spans="2:65" s="34" customFormat="1" ht="18" customHeight="1">
      <c r="B148" s="414"/>
      <c r="C148" s="415"/>
      <c r="D148" s="415"/>
      <c r="E148" s="415"/>
      <c r="F148" s="415"/>
      <c r="G148" s="415"/>
      <c r="H148" s="415"/>
      <c r="I148" s="451"/>
      <c r="J148" s="414"/>
      <c r="K148" s="415"/>
      <c r="L148" s="415"/>
      <c r="M148" s="415"/>
      <c r="N148" s="416"/>
      <c r="O148" s="389"/>
      <c r="P148" s="384" t="s">
        <v>45</v>
      </c>
      <c r="Q148" s="52"/>
      <c r="R148" s="382" t="s">
        <v>46</v>
      </c>
      <c r="S148" s="193"/>
      <c r="T148" s="420" t="s">
        <v>47</v>
      </c>
      <c r="U148" s="421"/>
      <c r="V148" s="422"/>
      <c r="W148" s="423"/>
      <c r="X148" s="423"/>
      <c r="Y148" s="78"/>
      <c r="Z148" s="37"/>
      <c r="AA148" s="38"/>
      <c r="AB148" s="38"/>
      <c r="AC148" s="49"/>
      <c r="AD148" s="37"/>
      <c r="AE148" s="38"/>
      <c r="AF148" s="38"/>
      <c r="AG148" s="50"/>
      <c r="AH148" s="409">
        <f>IF(V148="賃金で算定",V149+Z149-AD149,0)</f>
        <v>0</v>
      </c>
      <c r="AI148" s="410"/>
      <c r="AJ148" s="410"/>
      <c r="AK148" s="411"/>
      <c r="AL148" s="68"/>
      <c r="AM148" s="69"/>
      <c r="AN148" s="412"/>
      <c r="AO148" s="413"/>
      <c r="AP148" s="413"/>
      <c r="AQ148" s="413"/>
      <c r="AR148" s="413"/>
      <c r="AS148" s="40"/>
      <c r="AT148" s="58"/>
      <c r="AU148" s="58"/>
      <c r="AV148" s="55" t="str">
        <f>IF(OR(O148="",Q148=""),"", IF(O148&lt;20,DATE(O148+118,Q148,IF(S148="",1,S148)),DATE(O148+88,Q148,IF(S148="",1,S148))))</f>
        <v/>
      </c>
      <c r="AW148" s="57" t="str">
        <f>IF(AV148&lt;=設定シート!C$15,"昔",IF(AV148&lt;=設定シート!E$15,"上",IF(AV148&lt;=設定シート!G$15,"中","下")))</f>
        <v>下</v>
      </c>
      <c r="AX148" s="282">
        <f>IF(AV148&lt;=設定シート!$E$36,5,IF(AV148&lt;=設定シート!$I$36,7,IF(AV148&lt;=設定シート!$M$36,9,11)))</f>
        <v>11</v>
      </c>
      <c r="AY148" s="351"/>
      <c r="AZ148" s="349"/>
      <c r="BA148" s="353">
        <f t="shared" ref="BA148" si="64">AN148</f>
        <v>0</v>
      </c>
      <c r="BB148" s="349"/>
      <c r="BC148" s="349"/>
      <c r="BD148" s="234"/>
      <c r="BE148" s="234"/>
      <c r="BL148" s="1"/>
      <c r="BM148" s="1"/>
    </row>
    <row r="149" spans="2:65" s="34" customFormat="1" ht="18" customHeight="1">
      <c r="B149" s="417"/>
      <c r="C149" s="418"/>
      <c r="D149" s="418"/>
      <c r="E149" s="418"/>
      <c r="F149" s="418"/>
      <c r="G149" s="418"/>
      <c r="H149" s="418"/>
      <c r="I149" s="452"/>
      <c r="J149" s="417"/>
      <c r="K149" s="418"/>
      <c r="L149" s="418"/>
      <c r="M149" s="418"/>
      <c r="N149" s="419"/>
      <c r="O149" s="390"/>
      <c r="P149" s="385" t="s">
        <v>45</v>
      </c>
      <c r="Q149" s="53"/>
      <c r="R149" s="383" t="s">
        <v>46</v>
      </c>
      <c r="S149" s="196"/>
      <c r="T149" s="424" t="s">
        <v>48</v>
      </c>
      <c r="U149" s="425"/>
      <c r="V149" s="426"/>
      <c r="W149" s="427"/>
      <c r="X149" s="427"/>
      <c r="Y149" s="428"/>
      <c r="Z149" s="453"/>
      <c r="AA149" s="454"/>
      <c r="AB149" s="454"/>
      <c r="AC149" s="454"/>
      <c r="AD149" s="453"/>
      <c r="AE149" s="454"/>
      <c r="AF149" s="454"/>
      <c r="AG149" s="546"/>
      <c r="AH149" s="402">
        <f>IF(V148="賃金で算定",0,V149+Z149-AD149)</f>
        <v>0</v>
      </c>
      <c r="AI149" s="402"/>
      <c r="AJ149" s="402"/>
      <c r="AK149" s="403"/>
      <c r="AL149" s="407">
        <f>IF(V148="賃金で算定","賃金で算定",IF(OR(V149=0,$F160="",AV148=""),0,IF(AW148="昔",VLOOKUP($F160,労務比率,AX148,FALSE),IF(AW148="上",VLOOKUP($F160,労務比率,AX148,FALSE),IF(AW148="中",VLOOKUP($F160,労務比率,AX148,FALSE),VLOOKUP($F160,労務比率,AX148,FALSE))))))</f>
        <v>0</v>
      </c>
      <c r="AM149" s="408"/>
      <c r="AN149" s="404">
        <f>IF(V148="賃金で算定",0,INT(AH149*AL149/100))</f>
        <v>0</v>
      </c>
      <c r="AO149" s="405"/>
      <c r="AP149" s="405"/>
      <c r="AQ149" s="405"/>
      <c r="AR149" s="405"/>
      <c r="AS149" s="39"/>
      <c r="AT149" s="58"/>
      <c r="AU149" s="58"/>
      <c r="AV149" s="55"/>
      <c r="AW149" s="57"/>
      <c r="AX149" s="282"/>
      <c r="AY149" s="352">
        <f t="shared" ref="AY149" si="65">AH149</f>
        <v>0</v>
      </c>
      <c r="AZ149" s="350">
        <f>IF(AV148&lt;=設定シート!C$85,AH149,IF(AND(AV148&gt;=設定シート!E$85,AV148&lt;=設定シート!G$85),AH149*105/108,AH149))</f>
        <v>0</v>
      </c>
      <c r="BA149" s="347"/>
      <c r="BB149" s="350">
        <f t="shared" ref="BB149" si="66">IF($AL149="賃金で算定",0,INT(AY149*$AL149/100))</f>
        <v>0</v>
      </c>
      <c r="BC149" s="350">
        <f>IF(AY149=AZ149,BB149,AZ149*$AL149/100)</f>
        <v>0</v>
      </c>
      <c r="BD149" s="234"/>
      <c r="BE149" s="234"/>
      <c r="BL149" s="234">
        <f>IF(AY149=AZ149,0,1)</f>
        <v>0</v>
      </c>
      <c r="BM149" s="234" t="str">
        <f>IF(BL149=1,AL149,"")</f>
        <v/>
      </c>
    </row>
    <row r="150" spans="2:65" s="34" customFormat="1" ht="18" customHeight="1">
      <c r="B150" s="414"/>
      <c r="C150" s="415"/>
      <c r="D150" s="415"/>
      <c r="E150" s="415"/>
      <c r="F150" s="415"/>
      <c r="G150" s="415"/>
      <c r="H150" s="415"/>
      <c r="I150" s="451"/>
      <c r="J150" s="414"/>
      <c r="K150" s="415"/>
      <c r="L150" s="415"/>
      <c r="M150" s="415"/>
      <c r="N150" s="416"/>
      <c r="O150" s="389"/>
      <c r="P150" s="384" t="s">
        <v>45</v>
      </c>
      <c r="Q150" s="52"/>
      <c r="R150" s="382" t="s">
        <v>46</v>
      </c>
      <c r="S150" s="193"/>
      <c r="T150" s="420" t="s">
        <v>47</v>
      </c>
      <c r="U150" s="421"/>
      <c r="V150" s="422"/>
      <c r="W150" s="423"/>
      <c r="X150" s="423"/>
      <c r="Y150" s="77"/>
      <c r="Z150" s="41"/>
      <c r="AA150" s="42"/>
      <c r="AB150" s="42"/>
      <c r="AC150" s="43"/>
      <c r="AD150" s="41"/>
      <c r="AE150" s="42"/>
      <c r="AF150" s="42"/>
      <c r="AG150" s="48"/>
      <c r="AH150" s="409">
        <f>IF(V150="賃金で算定",V151+Z151-AD151,0)</f>
        <v>0</v>
      </c>
      <c r="AI150" s="410"/>
      <c r="AJ150" s="410"/>
      <c r="AK150" s="411"/>
      <c r="AL150" s="68"/>
      <c r="AM150" s="69"/>
      <c r="AN150" s="412"/>
      <c r="AO150" s="413"/>
      <c r="AP150" s="413"/>
      <c r="AQ150" s="413"/>
      <c r="AR150" s="413"/>
      <c r="AS150" s="40"/>
      <c r="AT150" s="58"/>
      <c r="AU150" s="58"/>
      <c r="AV150" s="55" t="str">
        <f>IF(OR(O150="",Q150=""),"", IF(O150&lt;20,DATE(O150+118,Q150,IF(S150="",1,S150)),DATE(O150+88,Q150,IF(S150="",1,S150))))</f>
        <v/>
      </c>
      <c r="AW150" s="57" t="str">
        <f>IF(AV150&lt;=設定シート!C$15,"昔",IF(AV150&lt;=設定シート!E$15,"上",IF(AV150&lt;=設定シート!G$15,"中","下")))</f>
        <v>下</v>
      </c>
      <c r="AX150" s="282">
        <f>IF(AV150&lt;=設定シート!$E$36,5,IF(AV150&lt;=設定シート!$I$36,7,IF(AV150&lt;=設定シート!$M$36,9,11)))</f>
        <v>11</v>
      </c>
      <c r="AY150" s="351"/>
      <c r="AZ150" s="349"/>
      <c r="BA150" s="353">
        <f t="shared" ref="BA150" si="67">AN150</f>
        <v>0</v>
      </c>
      <c r="BB150" s="349"/>
      <c r="BC150" s="349"/>
      <c r="BD150" s="234"/>
      <c r="BE150" s="234"/>
      <c r="BL150" s="1"/>
      <c r="BM150" s="1"/>
    </row>
    <row r="151" spans="2:65" s="34" customFormat="1" ht="18" customHeight="1">
      <c r="B151" s="417"/>
      <c r="C151" s="418"/>
      <c r="D151" s="418"/>
      <c r="E151" s="418"/>
      <c r="F151" s="418"/>
      <c r="G151" s="418"/>
      <c r="H151" s="418"/>
      <c r="I151" s="452"/>
      <c r="J151" s="417"/>
      <c r="K151" s="418"/>
      <c r="L151" s="418"/>
      <c r="M151" s="418"/>
      <c r="N151" s="419"/>
      <c r="O151" s="390"/>
      <c r="P151" s="385" t="s">
        <v>45</v>
      </c>
      <c r="Q151" s="53"/>
      <c r="R151" s="383" t="s">
        <v>46</v>
      </c>
      <c r="S151" s="196"/>
      <c r="T151" s="424" t="s">
        <v>48</v>
      </c>
      <c r="U151" s="425"/>
      <c r="V151" s="426"/>
      <c r="W151" s="427"/>
      <c r="X151" s="427"/>
      <c r="Y151" s="428"/>
      <c r="Z151" s="426"/>
      <c r="AA151" s="427"/>
      <c r="AB151" s="427"/>
      <c r="AC151" s="427"/>
      <c r="AD151" s="453"/>
      <c r="AE151" s="454"/>
      <c r="AF151" s="454"/>
      <c r="AG151" s="546"/>
      <c r="AH151" s="402">
        <f>IF(V150="賃金で算定",0,V151+Z151-AD151)</f>
        <v>0</v>
      </c>
      <c r="AI151" s="402"/>
      <c r="AJ151" s="402"/>
      <c r="AK151" s="403"/>
      <c r="AL151" s="407">
        <f>IF(V150="賃金で算定","賃金で算定",IF(OR(V151=0,$F160="",AV150=""),0,IF(AW150="昔",VLOOKUP($F160,労務比率,AX150,FALSE),IF(AW150="上",VLOOKUP($F160,労務比率,AX150,FALSE),IF(AW150="中",VLOOKUP($F160,労務比率,AX150,FALSE),VLOOKUP($F160,労務比率,AX150,FALSE))))))</f>
        <v>0</v>
      </c>
      <c r="AM151" s="408"/>
      <c r="AN151" s="404">
        <f>IF(V150="賃金で算定",0,INT(AH151*AL151/100))</f>
        <v>0</v>
      </c>
      <c r="AO151" s="405"/>
      <c r="AP151" s="405"/>
      <c r="AQ151" s="405"/>
      <c r="AR151" s="405"/>
      <c r="AS151" s="39"/>
      <c r="AT151" s="58"/>
      <c r="AU151" s="58"/>
      <c r="AV151" s="55"/>
      <c r="AW151" s="57"/>
      <c r="AX151" s="282"/>
      <c r="AY151" s="352">
        <f t="shared" ref="AY151" si="68">AH151</f>
        <v>0</v>
      </c>
      <c r="AZ151" s="350">
        <f>IF(AV150&lt;=設定シート!C$85,AH151,IF(AND(AV150&gt;=設定シート!E$85,AV150&lt;=設定シート!G$85),AH151*105/108,AH151))</f>
        <v>0</v>
      </c>
      <c r="BA151" s="347"/>
      <c r="BB151" s="350">
        <f t="shared" ref="BB151" si="69">IF($AL151="賃金で算定",0,INT(AY151*$AL151/100))</f>
        <v>0</v>
      </c>
      <c r="BC151" s="350">
        <f>IF(AY151=AZ151,BB151,AZ151*$AL151/100)</f>
        <v>0</v>
      </c>
      <c r="BD151" s="234"/>
      <c r="BE151" s="234"/>
      <c r="BL151" s="234">
        <f>IF(AY151=AZ151,0,1)</f>
        <v>0</v>
      </c>
      <c r="BM151" s="234" t="str">
        <f>IF(BL151=1,AL151,"")</f>
        <v/>
      </c>
    </row>
    <row r="152" spans="2:65" s="34" customFormat="1" ht="18" customHeight="1">
      <c r="B152" s="414"/>
      <c r="C152" s="415"/>
      <c r="D152" s="415"/>
      <c r="E152" s="415"/>
      <c r="F152" s="415"/>
      <c r="G152" s="415"/>
      <c r="H152" s="415"/>
      <c r="I152" s="451"/>
      <c r="J152" s="414"/>
      <c r="K152" s="415"/>
      <c r="L152" s="415"/>
      <c r="M152" s="415"/>
      <c r="N152" s="416"/>
      <c r="O152" s="389"/>
      <c r="P152" s="384" t="s">
        <v>45</v>
      </c>
      <c r="Q152" s="52"/>
      <c r="R152" s="382" t="s">
        <v>46</v>
      </c>
      <c r="S152" s="193"/>
      <c r="T152" s="420" t="s">
        <v>47</v>
      </c>
      <c r="U152" s="421"/>
      <c r="V152" s="422"/>
      <c r="W152" s="423"/>
      <c r="X152" s="423"/>
      <c r="Y152" s="77"/>
      <c r="Z152" s="41"/>
      <c r="AA152" s="42"/>
      <c r="AB152" s="42"/>
      <c r="AC152" s="43"/>
      <c r="AD152" s="41"/>
      <c r="AE152" s="42"/>
      <c r="AF152" s="42"/>
      <c r="AG152" s="48"/>
      <c r="AH152" s="409">
        <f>IF(V152="賃金で算定",V153+Z153-AD153,0)</f>
        <v>0</v>
      </c>
      <c r="AI152" s="410"/>
      <c r="AJ152" s="410"/>
      <c r="AK152" s="411"/>
      <c r="AL152" s="68"/>
      <c r="AM152" s="69"/>
      <c r="AN152" s="412"/>
      <c r="AO152" s="413"/>
      <c r="AP152" s="413"/>
      <c r="AQ152" s="413"/>
      <c r="AR152" s="413"/>
      <c r="AS152" s="40"/>
      <c r="AT152" s="58"/>
      <c r="AU152" s="58"/>
      <c r="AV152" s="55" t="str">
        <f>IF(OR(O152="",Q152=""),"", IF(O152&lt;20,DATE(O152+118,Q152,IF(S152="",1,S152)),DATE(O152+88,Q152,IF(S152="",1,S152))))</f>
        <v/>
      </c>
      <c r="AW152" s="57" t="str">
        <f>IF(AV152&lt;=設定シート!C$15,"昔",IF(AV152&lt;=設定シート!E$15,"上",IF(AV152&lt;=設定シート!G$15,"中","下")))</f>
        <v>下</v>
      </c>
      <c r="AX152" s="282">
        <f>IF(AV152&lt;=設定シート!$E$36,5,IF(AV152&lt;=設定シート!$I$36,7,IF(AV152&lt;=設定シート!$M$36,9,11)))</f>
        <v>11</v>
      </c>
      <c r="AY152" s="351"/>
      <c r="AZ152" s="349"/>
      <c r="BA152" s="353">
        <f t="shared" ref="BA152" si="70">AN152</f>
        <v>0</v>
      </c>
      <c r="BB152" s="349"/>
      <c r="BC152" s="349"/>
      <c r="BD152" s="234"/>
      <c r="BE152" s="234"/>
      <c r="BL152" s="1"/>
      <c r="BM152" s="1"/>
    </row>
    <row r="153" spans="2:65" s="34" customFormat="1" ht="18" customHeight="1">
      <c r="B153" s="417"/>
      <c r="C153" s="418"/>
      <c r="D153" s="418"/>
      <c r="E153" s="418"/>
      <c r="F153" s="418"/>
      <c r="G153" s="418"/>
      <c r="H153" s="418"/>
      <c r="I153" s="452"/>
      <c r="J153" s="417"/>
      <c r="K153" s="418"/>
      <c r="L153" s="418"/>
      <c r="M153" s="418"/>
      <c r="N153" s="419"/>
      <c r="O153" s="390"/>
      <c r="P153" s="385" t="s">
        <v>45</v>
      </c>
      <c r="Q153" s="53"/>
      <c r="R153" s="383" t="s">
        <v>46</v>
      </c>
      <c r="S153" s="196"/>
      <c r="T153" s="424" t="s">
        <v>48</v>
      </c>
      <c r="U153" s="425"/>
      <c r="V153" s="426"/>
      <c r="W153" s="427"/>
      <c r="X153" s="427"/>
      <c r="Y153" s="428"/>
      <c r="Z153" s="426"/>
      <c r="AA153" s="427"/>
      <c r="AB153" s="427"/>
      <c r="AC153" s="427"/>
      <c r="AD153" s="453"/>
      <c r="AE153" s="454"/>
      <c r="AF153" s="454"/>
      <c r="AG153" s="546"/>
      <c r="AH153" s="402">
        <f>IF(V152="賃金で算定",0,V153+Z153-AD153)</f>
        <v>0</v>
      </c>
      <c r="AI153" s="402"/>
      <c r="AJ153" s="402"/>
      <c r="AK153" s="403"/>
      <c r="AL153" s="407">
        <f>IF(V152="賃金で算定","賃金で算定",IF(OR(V153=0,$F160="",AV152=""),0,IF(AW152="昔",VLOOKUP($F160,労務比率,AX152,FALSE),IF(AW152="上",VLOOKUP($F160,労務比率,AX152,FALSE),IF(AW152="中",VLOOKUP($F160,労務比率,AX152,FALSE),VLOOKUP($F160,労務比率,AX152,FALSE))))))</f>
        <v>0</v>
      </c>
      <c r="AM153" s="408"/>
      <c r="AN153" s="404">
        <f>IF(V152="賃金で算定",0,INT(AH153*AL153/100))</f>
        <v>0</v>
      </c>
      <c r="AO153" s="405"/>
      <c r="AP153" s="405"/>
      <c r="AQ153" s="405"/>
      <c r="AR153" s="405"/>
      <c r="AS153" s="39"/>
      <c r="AT153" s="58"/>
      <c r="AU153" s="58"/>
      <c r="AV153" s="55"/>
      <c r="AW153" s="57"/>
      <c r="AX153" s="282"/>
      <c r="AY153" s="352">
        <f t="shared" ref="AY153" si="71">AH153</f>
        <v>0</v>
      </c>
      <c r="AZ153" s="350">
        <f>IF(AV152&lt;=設定シート!C$85,AH153,IF(AND(AV152&gt;=設定シート!E$85,AV152&lt;=設定シート!G$85),AH153*105/108,AH153))</f>
        <v>0</v>
      </c>
      <c r="BA153" s="347"/>
      <c r="BB153" s="350">
        <f t="shared" ref="BB153" si="72">IF($AL153="賃金で算定",0,INT(AY153*$AL153/100))</f>
        <v>0</v>
      </c>
      <c r="BC153" s="350">
        <f>IF(AY153=AZ153,BB153,AZ153*$AL153/100)</f>
        <v>0</v>
      </c>
      <c r="BD153" s="234"/>
      <c r="BE153" s="234"/>
      <c r="BL153" s="234">
        <f>IF(AY153=AZ153,0,1)</f>
        <v>0</v>
      </c>
      <c r="BM153" s="234" t="str">
        <f>IF(BL153=1,AL153,"")</f>
        <v/>
      </c>
    </row>
    <row r="154" spans="2:65" s="34" customFormat="1" ht="18" customHeight="1">
      <c r="B154" s="414"/>
      <c r="C154" s="415"/>
      <c r="D154" s="415"/>
      <c r="E154" s="415"/>
      <c r="F154" s="415"/>
      <c r="G154" s="415"/>
      <c r="H154" s="415"/>
      <c r="I154" s="451"/>
      <c r="J154" s="414"/>
      <c r="K154" s="415"/>
      <c r="L154" s="415"/>
      <c r="M154" s="415"/>
      <c r="N154" s="416"/>
      <c r="O154" s="389"/>
      <c r="P154" s="384" t="s">
        <v>45</v>
      </c>
      <c r="Q154" s="52"/>
      <c r="R154" s="382" t="s">
        <v>46</v>
      </c>
      <c r="S154" s="193"/>
      <c r="T154" s="420" t="s">
        <v>47</v>
      </c>
      <c r="U154" s="421"/>
      <c r="V154" s="422"/>
      <c r="W154" s="423"/>
      <c r="X154" s="423"/>
      <c r="Y154" s="77"/>
      <c r="Z154" s="41"/>
      <c r="AA154" s="42"/>
      <c r="AB154" s="42"/>
      <c r="AC154" s="43"/>
      <c r="AD154" s="41"/>
      <c r="AE154" s="42"/>
      <c r="AF154" s="42"/>
      <c r="AG154" s="48"/>
      <c r="AH154" s="409">
        <f>IF(V154="賃金で算定",V155+Z155-AD155,0)</f>
        <v>0</v>
      </c>
      <c r="AI154" s="410"/>
      <c r="AJ154" s="410"/>
      <c r="AK154" s="411"/>
      <c r="AL154" s="68"/>
      <c r="AM154" s="69"/>
      <c r="AN154" s="412"/>
      <c r="AO154" s="413"/>
      <c r="AP154" s="413"/>
      <c r="AQ154" s="413"/>
      <c r="AR154" s="413"/>
      <c r="AS154" s="40"/>
      <c r="AT154" s="58"/>
      <c r="AU154" s="58"/>
      <c r="AV154" s="55" t="str">
        <f>IF(OR(O154="",Q154=""),"", IF(O154&lt;20,DATE(O154+118,Q154,IF(S154="",1,S154)),DATE(O154+88,Q154,IF(S154="",1,S154))))</f>
        <v/>
      </c>
      <c r="AW154" s="57" t="str">
        <f>IF(AV154&lt;=設定シート!C$15,"昔",IF(AV154&lt;=設定シート!E$15,"上",IF(AV154&lt;=設定シート!G$15,"中","下")))</f>
        <v>下</v>
      </c>
      <c r="AX154" s="282">
        <f>IF(AV154&lt;=設定シート!$E$36,5,IF(AV154&lt;=設定シート!$I$36,7,IF(AV154&lt;=設定シート!$M$36,9,11)))</f>
        <v>11</v>
      </c>
      <c r="AY154" s="351"/>
      <c r="AZ154" s="349"/>
      <c r="BA154" s="353">
        <f t="shared" ref="BA154" si="73">AN154</f>
        <v>0</v>
      </c>
      <c r="BB154" s="349"/>
      <c r="BC154" s="349"/>
      <c r="BD154" s="234"/>
      <c r="BE154" s="234"/>
      <c r="BL154" s="1"/>
      <c r="BM154" s="1"/>
    </row>
    <row r="155" spans="2:65" s="34" customFormat="1" ht="18" customHeight="1">
      <c r="B155" s="417"/>
      <c r="C155" s="418"/>
      <c r="D155" s="418"/>
      <c r="E155" s="418"/>
      <c r="F155" s="418"/>
      <c r="G155" s="418"/>
      <c r="H155" s="418"/>
      <c r="I155" s="452"/>
      <c r="J155" s="417"/>
      <c r="K155" s="418"/>
      <c r="L155" s="418"/>
      <c r="M155" s="418"/>
      <c r="N155" s="419"/>
      <c r="O155" s="390"/>
      <c r="P155" s="385" t="s">
        <v>45</v>
      </c>
      <c r="Q155" s="53"/>
      <c r="R155" s="383" t="s">
        <v>46</v>
      </c>
      <c r="S155" s="196"/>
      <c r="T155" s="424" t="s">
        <v>48</v>
      </c>
      <c r="U155" s="425"/>
      <c r="V155" s="426"/>
      <c r="W155" s="427"/>
      <c r="X155" s="427"/>
      <c r="Y155" s="428"/>
      <c r="Z155" s="426"/>
      <c r="AA155" s="427"/>
      <c r="AB155" s="427"/>
      <c r="AC155" s="427"/>
      <c r="AD155" s="453"/>
      <c r="AE155" s="454"/>
      <c r="AF155" s="454"/>
      <c r="AG155" s="546"/>
      <c r="AH155" s="402">
        <f>IF(V154="賃金で算定",0,V155+Z155-AD155)</f>
        <v>0</v>
      </c>
      <c r="AI155" s="402"/>
      <c r="AJ155" s="402"/>
      <c r="AK155" s="403"/>
      <c r="AL155" s="407">
        <f>IF(V154="賃金で算定","賃金で算定",IF(OR(V155=0,$F160="",AV154=""),0,IF(AW154="昔",VLOOKUP($F160,労務比率,AX154,FALSE),IF(AW154="上",VLOOKUP($F160,労務比率,AX154,FALSE),IF(AW154="中",VLOOKUP($F160,労務比率,AX154,FALSE),VLOOKUP($F160,労務比率,AX154,FALSE))))))</f>
        <v>0</v>
      </c>
      <c r="AM155" s="408"/>
      <c r="AN155" s="404">
        <f>IF(V154="賃金で算定",0,INT(AH155*AL155/100))</f>
        <v>0</v>
      </c>
      <c r="AO155" s="405"/>
      <c r="AP155" s="405"/>
      <c r="AQ155" s="405"/>
      <c r="AR155" s="405"/>
      <c r="AS155" s="39"/>
      <c r="AT155" s="58"/>
      <c r="AU155" s="58"/>
      <c r="AV155" s="55"/>
      <c r="AW155" s="57"/>
      <c r="AX155" s="282"/>
      <c r="AY155" s="352">
        <f t="shared" ref="AY155" si="74">AH155</f>
        <v>0</v>
      </c>
      <c r="AZ155" s="350">
        <f>IF(AV154&lt;=設定シート!C$85,AH155,IF(AND(AV154&gt;=設定シート!E$85,AV154&lt;=設定シート!G$85),AH155*105/108,AH155))</f>
        <v>0</v>
      </c>
      <c r="BA155" s="347"/>
      <c r="BB155" s="350">
        <f t="shared" ref="BB155" si="75">IF($AL155="賃金で算定",0,INT(AY155*$AL155/100))</f>
        <v>0</v>
      </c>
      <c r="BC155" s="350">
        <f>IF(AY155=AZ155,BB155,AZ155*$AL155/100)</f>
        <v>0</v>
      </c>
      <c r="BD155" s="234"/>
      <c r="BE155" s="234"/>
      <c r="BL155" s="234">
        <f>IF(AY155=AZ155,0,1)</f>
        <v>0</v>
      </c>
      <c r="BM155" s="234" t="str">
        <f>IF(BL155=1,AL155,"")</f>
        <v/>
      </c>
    </row>
    <row r="156" spans="2:65" s="34" customFormat="1" ht="18" customHeight="1">
      <c r="B156" s="414"/>
      <c r="C156" s="415"/>
      <c r="D156" s="415"/>
      <c r="E156" s="415"/>
      <c r="F156" s="415"/>
      <c r="G156" s="415"/>
      <c r="H156" s="415"/>
      <c r="I156" s="451"/>
      <c r="J156" s="414"/>
      <c r="K156" s="415"/>
      <c r="L156" s="415"/>
      <c r="M156" s="415"/>
      <c r="N156" s="416"/>
      <c r="O156" s="389"/>
      <c r="P156" s="384" t="s">
        <v>45</v>
      </c>
      <c r="Q156" s="52"/>
      <c r="R156" s="382" t="s">
        <v>46</v>
      </c>
      <c r="S156" s="193"/>
      <c r="T156" s="420" t="s">
        <v>47</v>
      </c>
      <c r="U156" s="421"/>
      <c r="V156" s="422"/>
      <c r="W156" s="423"/>
      <c r="X156" s="423"/>
      <c r="Y156" s="77"/>
      <c r="Z156" s="41"/>
      <c r="AA156" s="42"/>
      <c r="AB156" s="42"/>
      <c r="AC156" s="43"/>
      <c r="AD156" s="41"/>
      <c r="AE156" s="42"/>
      <c r="AF156" s="42"/>
      <c r="AG156" s="48"/>
      <c r="AH156" s="409">
        <f>IF(V156="賃金で算定",V157+Z157-AD157,0)</f>
        <v>0</v>
      </c>
      <c r="AI156" s="410"/>
      <c r="AJ156" s="410"/>
      <c r="AK156" s="411"/>
      <c r="AL156" s="68"/>
      <c r="AM156" s="69"/>
      <c r="AN156" s="412"/>
      <c r="AO156" s="413"/>
      <c r="AP156" s="413"/>
      <c r="AQ156" s="413"/>
      <c r="AR156" s="413"/>
      <c r="AS156" s="40"/>
      <c r="AT156" s="58"/>
      <c r="AU156" s="58"/>
      <c r="AV156" s="55" t="str">
        <f>IF(OR(O156="",Q156=""),"", IF(O156&lt;20,DATE(O156+118,Q156,IF(S156="",1,S156)),DATE(O156+88,Q156,IF(S156="",1,S156))))</f>
        <v/>
      </c>
      <c r="AW156" s="57" t="str">
        <f>IF(AV156&lt;=設定シート!C$15,"昔",IF(AV156&lt;=設定シート!E$15,"上",IF(AV156&lt;=設定シート!G$15,"中","下")))</f>
        <v>下</v>
      </c>
      <c r="AX156" s="282">
        <f>IF(AV156&lt;=設定シート!$E$36,5,IF(AV156&lt;=設定シート!$I$36,7,IF(AV156&lt;=設定シート!$M$36,9,11)))</f>
        <v>11</v>
      </c>
      <c r="AY156" s="351"/>
      <c r="AZ156" s="349"/>
      <c r="BA156" s="353">
        <f t="shared" ref="BA156" si="76">AN156</f>
        <v>0</v>
      </c>
      <c r="BB156" s="349"/>
      <c r="BC156" s="349"/>
      <c r="BD156" s="234"/>
      <c r="BE156" s="234"/>
      <c r="BL156" s="1"/>
      <c r="BM156" s="1"/>
    </row>
    <row r="157" spans="2:65" s="34" customFormat="1" ht="18" customHeight="1">
      <c r="B157" s="417"/>
      <c r="C157" s="418"/>
      <c r="D157" s="418"/>
      <c r="E157" s="418"/>
      <c r="F157" s="418"/>
      <c r="G157" s="418"/>
      <c r="H157" s="418"/>
      <c r="I157" s="452"/>
      <c r="J157" s="417"/>
      <c r="K157" s="418"/>
      <c r="L157" s="418"/>
      <c r="M157" s="418"/>
      <c r="N157" s="419"/>
      <c r="O157" s="390"/>
      <c r="P157" s="385" t="s">
        <v>45</v>
      </c>
      <c r="Q157" s="53"/>
      <c r="R157" s="383" t="s">
        <v>46</v>
      </c>
      <c r="S157" s="196"/>
      <c r="T157" s="424" t="s">
        <v>48</v>
      </c>
      <c r="U157" s="425"/>
      <c r="V157" s="426"/>
      <c r="W157" s="427"/>
      <c r="X157" s="427"/>
      <c r="Y157" s="428"/>
      <c r="Z157" s="426"/>
      <c r="AA157" s="427"/>
      <c r="AB157" s="427"/>
      <c r="AC157" s="427"/>
      <c r="AD157" s="453"/>
      <c r="AE157" s="454"/>
      <c r="AF157" s="454"/>
      <c r="AG157" s="546"/>
      <c r="AH157" s="402">
        <f>IF(V156="賃金で算定",0,V157+Z157-AD157)</f>
        <v>0</v>
      </c>
      <c r="AI157" s="402"/>
      <c r="AJ157" s="402"/>
      <c r="AK157" s="403"/>
      <c r="AL157" s="407">
        <f>IF(V156="賃金で算定","賃金で算定",IF(OR(V157=0,$F160="",AV156=""),0,IF(AW156="昔",VLOOKUP($F160,労務比率,AX156,FALSE),IF(AW156="上",VLOOKUP($F160,労務比率,AX156,FALSE),IF(AW156="中",VLOOKUP($F160,労務比率,AX156,FALSE),VLOOKUP($F160,労務比率,AX156,FALSE))))))</f>
        <v>0</v>
      </c>
      <c r="AM157" s="408"/>
      <c r="AN157" s="404">
        <f>IF(V156="賃金で算定",0,INT(AH157*AL157/100))</f>
        <v>0</v>
      </c>
      <c r="AO157" s="405"/>
      <c r="AP157" s="405"/>
      <c r="AQ157" s="405"/>
      <c r="AR157" s="405"/>
      <c r="AS157" s="39"/>
      <c r="AT157" s="58"/>
      <c r="AU157" s="58"/>
      <c r="AV157" s="55"/>
      <c r="AW157" s="57"/>
      <c r="AX157" s="282"/>
      <c r="AY157" s="352">
        <f t="shared" ref="AY157" si="77">AH157</f>
        <v>0</v>
      </c>
      <c r="AZ157" s="350">
        <f>IF(AV156&lt;=設定シート!C$85,AH157,IF(AND(AV156&gt;=設定シート!E$85,AV156&lt;=設定シート!G$85),AH157*105/108,AH157))</f>
        <v>0</v>
      </c>
      <c r="BA157" s="347"/>
      <c r="BB157" s="350">
        <f t="shared" ref="BB157" si="78">IF($AL157="賃金で算定",0,INT(AY157*$AL157/100))</f>
        <v>0</v>
      </c>
      <c r="BC157" s="350">
        <f>IF(AY157=AZ157,BB157,AZ157*$AL157/100)</f>
        <v>0</v>
      </c>
      <c r="BD157" s="234"/>
      <c r="BE157" s="234"/>
      <c r="BL157" s="234">
        <f>IF(AY157=AZ157,0,1)</f>
        <v>0</v>
      </c>
      <c r="BM157" s="234" t="str">
        <f>IF(BL157=1,AL157,"")</f>
        <v/>
      </c>
    </row>
    <row r="158" spans="2:65" s="34" customFormat="1" ht="18" customHeight="1">
      <c r="B158" s="414"/>
      <c r="C158" s="415"/>
      <c r="D158" s="415"/>
      <c r="E158" s="415"/>
      <c r="F158" s="415"/>
      <c r="G158" s="415"/>
      <c r="H158" s="415"/>
      <c r="I158" s="451"/>
      <c r="J158" s="414"/>
      <c r="K158" s="415"/>
      <c r="L158" s="415"/>
      <c r="M158" s="415"/>
      <c r="N158" s="416"/>
      <c r="O158" s="389"/>
      <c r="P158" s="384" t="s">
        <v>45</v>
      </c>
      <c r="Q158" s="52"/>
      <c r="R158" s="382" t="s">
        <v>46</v>
      </c>
      <c r="S158" s="193"/>
      <c r="T158" s="420" t="s">
        <v>47</v>
      </c>
      <c r="U158" s="421"/>
      <c r="V158" s="422"/>
      <c r="W158" s="423"/>
      <c r="X158" s="423"/>
      <c r="Y158" s="77"/>
      <c r="Z158" s="41"/>
      <c r="AA158" s="42"/>
      <c r="AB158" s="42"/>
      <c r="AC158" s="43"/>
      <c r="AD158" s="41"/>
      <c r="AE158" s="42"/>
      <c r="AF158" s="42"/>
      <c r="AG158" s="48"/>
      <c r="AH158" s="409">
        <f>IF(V158="賃金で算定",V159+Z159-AD159,0)</f>
        <v>0</v>
      </c>
      <c r="AI158" s="410"/>
      <c r="AJ158" s="410"/>
      <c r="AK158" s="411"/>
      <c r="AL158" s="68"/>
      <c r="AM158" s="69"/>
      <c r="AN158" s="412"/>
      <c r="AO158" s="413"/>
      <c r="AP158" s="413"/>
      <c r="AQ158" s="413"/>
      <c r="AR158" s="413"/>
      <c r="AS158" s="40"/>
      <c r="AT158" s="58"/>
      <c r="AU158" s="58"/>
      <c r="AV158" s="55" t="str">
        <f>IF(OR(O158="",Q158=""),"", IF(O158&lt;20,DATE(O158+118,Q158,IF(S158="",1,S158)),DATE(O158+88,Q158,IF(S158="",1,S158))))</f>
        <v/>
      </c>
      <c r="AW158" s="57" t="str">
        <f>IF(AV158&lt;=設定シート!C$15,"昔",IF(AV158&lt;=設定シート!E$15,"上",IF(AV158&lt;=設定シート!G$15,"中","下")))</f>
        <v>下</v>
      </c>
      <c r="AX158" s="282">
        <f>IF(AV158&lt;=設定シート!$E$36,5,IF(AV158&lt;=設定シート!$I$36,7,IF(AV158&lt;=設定シート!$M$36,9,11)))</f>
        <v>11</v>
      </c>
      <c r="AY158" s="351"/>
      <c r="AZ158" s="349"/>
      <c r="BA158" s="353">
        <f t="shared" ref="BA158" si="79">AN158</f>
        <v>0</v>
      </c>
      <c r="BB158" s="349"/>
      <c r="BC158" s="349"/>
      <c r="BD158" s="234"/>
      <c r="BE158" s="234"/>
      <c r="BL158" s="1"/>
      <c r="BM158" s="1"/>
    </row>
    <row r="159" spans="2:65" s="34" customFormat="1" ht="18" customHeight="1">
      <c r="B159" s="417"/>
      <c r="C159" s="418"/>
      <c r="D159" s="418"/>
      <c r="E159" s="418"/>
      <c r="F159" s="418"/>
      <c r="G159" s="418"/>
      <c r="H159" s="418"/>
      <c r="I159" s="452"/>
      <c r="J159" s="417"/>
      <c r="K159" s="418"/>
      <c r="L159" s="418"/>
      <c r="M159" s="418"/>
      <c r="N159" s="419"/>
      <c r="O159" s="390"/>
      <c r="P159" s="329" t="s">
        <v>45</v>
      </c>
      <c r="Q159" s="53"/>
      <c r="R159" s="383" t="s">
        <v>46</v>
      </c>
      <c r="S159" s="196"/>
      <c r="T159" s="424" t="s">
        <v>48</v>
      </c>
      <c r="U159" s="425"/>
      <c r="V159" s="426"/>
      <c r="W159" s="427"/>
      <c r="X159" s="427"/>
      <c r="Y159" s="428"/>
      <c r="Z159" s="426"/>
      <c r="AA159" s="427"/>
      <c r="AB159" s="427"/>
      <c r="AC159" s="427"/>
      <c r="AD159" s="453"/>
      <c r="AE159" s="454"/>
      <c r="AF159" s="454"/>
      <c r="AG159" s="546"/>
      <c r="AH159" s="404">
        <f>IF(V158="賃金で算定",0,V159+Z159-AD159)</f>
        <v>0</v>
      </c>
      <c r="AI159" s="405"/>
      <c r="AJ159" s="405"/>
      <c r="AK159" s="406"/>
      <c r="AL159" s="407">
        <f>IF(V158="賃金で算定","賃金で算定",IF(OR(V159=0,$F160="",AV158=""),0,IF(AW158="昔",VLOOKUP($F160,労務比率,AX158,FALSE),IF(AW158="上",VLOOKUP($F160,労務比率,AX158,FALSE),IF(AW158="中",VLOOKUP($F160,労務比率,AX158,FALSE),VLOOKUP($F160,労務比率,AX158,FALSE))))))</f>
        <v>0</v>
      </c>
      <c r="AM159" s="408"/>
      <c r="AN159" s="404">
        <f>IF(V158="賃金で算定",0,INT(AH159*AL159/100))</f>
        <v>0</v>
      </c>
      <c r="AO159" s="405"/>
      <c r="AP159" s="405"/>
      <c r="AQ159" s="405"/>
      <c r="AR159" s="405"/>
      <c r="AS159" s="39"/>
      <c r="AT159" s="58"/>
      <c r="AU159" s="58"/>
      <c r="AV159" s="55"/>
      <c r="AW159" s="57"/>
      <c r="AX159" s="282"/>
      <c r="AY159" s="352">
        <f t="shared" ref="AY159" si="80">AH159</f>
        <v>0</v>
      </c>
      <c r="AZ159" s="350">
        <f>IF(AV158&lt;=設定シート!C$85,AH159,IF(AND(AV158&gt;=設定シート!E$85,AV158&lt;=設定シート!G$85),AH159*105/108,AH159))</f>
        <v>0</v>
      </c>
      <c r="BA159" s="347"/>
      <c r="BB159" s="350">
        <f t="shared" ref="BB159" si="81">IF($AL159="賃金で算定",0,INT(AY159*$AL159/100))</f>
        <v>0</v>
      </c>
      <c r="BC159" s="350">
        <f>IF(AY159=AZ159,BB159,AZ159*$AL159/100)</f>
        <v>0</v>
      </c>
      <c r="BD159" s="234"/>
      <c r="BE159" s="234"/>
      <c r="BL159" s="234">
        <f>IF(AY159=AZ159,0,1)</f>
        <v>0</v>
      </c>
      <c r="BM159" s="234" t="str">
        <f>IF(BL159=1,AL159,"")</f>
        <v/>
      </c>
    </row>
    <row r="160" spans="2:65" s="34" customFormat="1" ht="18" customHeight="1">
      <c r="B160" s="430" t="s">
        <v>134</v>
      </c>
      <c r="C160" s="431"/>
      <c r="D160" s="431"/>
      <c r="E160" s="432"/>
      <c r="F160" s="439"/>
      <c r="G160" s="440"/>
      <c r="H160" s="440"/>
      <c r="I160" s="440"/>
      <c r="J160" s="440"/>
      <c r="K160" s="440"/>
      <c r="L160" s="440"/>
      <c r="M160" s="440"/>
      <c r="N160" s="441"/>
      <c r="O160" s="430" t="s">
        <v>49</v>
      </c>
      <c r="P160" s="431"/>
      <c r="Q160" s="431"/>
      <c r="R160" s="431"/>
      <c r="S160" s="431"/>
      <c r="T160" s="431"/>
      <c r="U160" s="432"/>
      <c r="V160" s="448">
        <f>AH160</f>
        <v>0</v>
      </c>
      <c r="W160" s="449"/>
      <c r="X160" s="449"/>
      <c r="Y160" s="450"/>
      <c r="Z160" s="318"/>
      <c r="AA160" s="319"/>
      <c r="AB160" s="319"/>
      <c r="AC160" s="43"/>
      <c r="AD160" s="318"/>
      <c r="AE160" s="319"/>
      <c r="AF160" s="319"/>
      <c r="AG160" s="43"/>
      <c r="AH160" s="409">
        <f>AH142+AH144+AH146+AH148+AH150+AH152+AH154+AH156+AH158</f>
        <v>0</v>
      </c>
      <c r="AI160" s="410"/>
      <c r="AJ160" s="410"/>
      <c r="AK160" s="411"/>
      <c r="AL160" s="70"/>
      <c r="AM160" s="71"/>
      <c r="AN160" s="409">
        <f>AN142+AN144+AN146+AN148+AN150+AN152+AN154+AN156+AN158</f>
        <v>0</v>
      </c>
      <c r="AO160" s="410"/>
      <c r="AP160" s="410"/>
      <c r="AQ160" s="410"/>
      <c r="AR160" s="410"/>
      <c r="AS160" s="320"/>
      <c r="AT160" s="58"/>
      <c r="AU160" s="58"/>
      <c r="AW160" s="57"/>
      <c r="AX160" s="282"/>
      <c r="AY160" s="351"/>
      <c r="AZ160" s="354"/>
      <c r="BA160" s="361">
        <f>BA142+BA144+BA146+BA148+BA150+BA152+BA154+BA156+BA158</f>
        <v>0</v>
      </c>
      <c r="BB160" s="362">
        <f>BB143+BB145+BB147+BB149+BB151+BB153+BB155+BB157+BB159</f>
        <v>0</v>
      </c>
      <c r="BC160" s="362">
        <f>SUMIF(BL143:BL159,0,BC143:BC159)+ROUNDDOWN(ROUNDDOWN(BL160*105/108,0)*BM160/100,0)</f>
        <v>0</v>
      </c>
      <c r="BD160" s="234"/>
      <c r="BE160" s="234"/>
      <c r="BL160" s="234">
        <f>SUMIF(BL143:BL159,1,AH143:AK159)</f>
        <v>0</v>
      </c>
      <c r="BM160" s="234">
        <f>IF(COUNT(BM143:BM159)=0,0,SUM(BM143:BM159)/COUNT(BM143:BM159))</f>
        <v>0</v>
      </c>
    </row>
    <row r="161" spans="2:57" s="34" customFormat="1" ht="18" customHeight="1">
      <c r="B161" s="433"/>
      <c r="C161" s="434"/>
      <c r="D161" s="434"/>
      <c r="E161" s="435"/>
      <c r="F161" s="442"/>
      <c r="G161" s="443"/>
      <c r="H161" s="443"/>
      <c r="I161" s="443"/>
      <c r="J161" s="443"/>
      <c r="K161" s="443"/>
      <c r="L161" s="443"/>
      <c r="M161" s="443"/>
      <c r="N161" s="444"/>
      <c r="O161" s="433"/>
      <c r="P161" s="434"/>
      <c r="Q161" s="434"/>
      <c r="R161" s="434"/>
      <c r="S161" s="434"/>
      <c r="T161" s="434"/>
      <c r="U161" s="435"/>
      <c r="V161" s="401">
        <f>V143+V145+V147+V149+V151+V153+V155+V157+V159-V160</f>
        <v>0</v>
      </c>
      <c r="W161" s="402"/>
      <c r="X161" s="402"/>
      <c r="Y161" s="403"/>
      <c r="Z161" s="401">
        <f>Z143+Z145+Z147+Z149+Z151+Z153+Z155+Z157+Z159</f>
        <v>0</v>
      </c>
      <c r="AA161" s="402"/>
      <c r="AB161" s="402"/>
      <c r="AC161" s="402"/>
      <c r="AD161" s="401">
        <f>AD143+AD145+AD147+AD149+AD151+AD153+AD155+AD157+AD159</f>
        <v>0</v>
      </c>
      <c r="AE161" s="402"/>
      <c r="AF161" s="402"/>
      <c r="AG161" s="402"/>
      <c r="AH161" s="401">
        <f>AY161</f>
        <v>0</v>
      </c>
      <c r="AI161" s="402"/>
      <c r="AJ161" s="402"/>
      <c r="AK161" s="402"/>
      <c r="AL161" s="325"/>
      <c r="AM161" s="326"/>
      <c r="AN161" s="401">
        <f>BB161</f>
        <v>0</v>
      </c>
      <c r="AO161" s="402"/>
      <c r="AP161" s="402"/>
      <c r="AQ161" s="402"/>
      <c r="AR161" s="402"/>
      <c r="AS161" s="322"/>
      <c r="AT161" s="58"/>
      <c r="AU161" s="58"/>
      <c r="AW161" s="57"/>
      <c r="AX161" s="282"/>
      <c r="AY161" s="357">
        <f>AY143+AY145+AY147+AY149+AY151+AY153+AY155+AY157+AY159</f>
        <v>0</v>
      </c>
      <c r="AZ161" s="359"/>
      <c r="BA161" s="359"/>
      <c r="BB161" s="355">
        <f>BB160</f>
        <v>0</v>
      </c>
      <c r="BC161" s="363"/>
      <c r="BD161" s="234"/>
      <c r="BE161" s="234"/>
    </row>
    <row r="162" spans="2:57" s="34" customFormat="1" ht="18" customHeight="1">
      <c r="B162" s="436"/>
      <c r="C162" s="437"/>
      <c r="D162" s="437"/>
      <c r="E162" s="438"/>
      <c r="F162" s="445"/>
      <c r="G162" s="446"/>
      <c r="H162" s="446"/>
      <c r="I162" s="446"/>
      <c r="J162" s="446"/>
      <c r="K162" s="446"/>
      <c r="L162" s="446"/>
      <c r="M162" s="446"/>
      <c r="N162" s="447"/>
      <c r="O162" s="436"/>
      <c r="P162" s="437"/>
      <c r="Q162" s="437"/>
      <c r="R162" s="437"/>
      <c r="S162" s="437"/>
      <c r="T162" s="437"/>
      <c r="U162" s="438"/>
      <c r="V162" s="404"/>
      <c r="W162" s="405"/>
      <c r="X162" s="405"/>
      <c r="Y162" s="406"/>
      <c r="Z162" s="404"/>
      <c r="AA162" s="405"/>
      <c r="AB162" s="405"/>
      <c r="AC162" s="405"/>
      <c r="AD162" s="404"/>
      <c r="AE162" s="405"/>
      <c r="AF162" s="405"/>
      <c r="AG162" s="405"/>
      <c r="AH162" s="404">
        <f>AZ162</f>
        <v>0</v>
      </c>
      <c r="AI162" s="405"/>
      <c r="AJ162" s="405"/>
      <c r="AK162" s="406"/>
      <c r="AL162" s="323"/>
      <c r="AM162" s="324"/>
      <c r="AN162" s="404">
        <f>BC162</f>
        <v>0</v>
      </c>
      <c r="AO162" s="405"/>
      <c r="AP162" s="405"/>
      <c r="AQ162" s="405"/>
      <c r="AR162" s="405"/>
      <c r="AS162" s="321"/>
      <c r="AT162" s="58"/>
      <c r="AU162" s="198"/>
      <c r="AW162" s="57"/>
      <c r="AX162" s="282"/>
      <c r="AY162" s="358"/>
      <c r="AZ162" s="360">
        <f>IF(AZ143+AZ145+AZ147+AZ149+AZ151+AZ153+AZ155+AZ157+AZ159=AY161,0,ROUNDDOWN(AZ143+AZ145+AZ147+AZ149+AZ151+AZ153+AZ155+AZ157+AZ159,0))</f>
        <v>0</v>
      </c>
      <c r="BA162" s="356"/>
      <c r="BB162" s="356"/>
      <c r="BC162" s="360">
        <f>IF(BC160=BB161,0,BC160)</f>
        <v>0</v>
      </c>
      <c r="BD162" s="234"/>
      <c r="BE162" s="234"/>
    </row>
    <row r="163" spans="2:57" s="34" customFormat="1" ht="18" customHeight="1">
      <c r="AD163" s="1" t="str">
        <f>IF(AND($F160="",$V160+$V161&gt;0),"事業の種類を選択してください。","")</f>
        <v/>
      </c>
      <c r="AE163" s="1"/>
      <c r="AF163" s="1"/>
      <c r="AG163" s="1"/>
      <c r="AH163" s="1"/>
      <c r="AI163" s="1"/>
      <c r="AJ163" s="1"/>
      <c r="AK163" s="1"/>
      <c r="AL163" s="1"/>
      <c r="AM163" s="1"/>
      <c r="AN163" s="429">
        <f>IF(AN160=0,0,AN160+IF(AN162=0,AN161,AN162))</f>
        <v>0</v>
      </c>
      <c r="AO163" s="429"/>
      <c r="AP163" s="429"/>
      <c r="AQ163" s="429"/>
      <c r="AR163" s="429"/>
      <c r="AS163" s="58"/>
      <c r="AT163" s="58"/>
      <c r="AU163" s="58"/>
      <c r="AW163" s="57"/>
      <c r="AX163" s="282"/>
      <c r="AY163" s="282"/>
      <c r="AZ163" s="282"/>
      <c r="BA163" s="282"/>
      <c r="BB163" s="282"/>
      <c r="BC163" s="282"/>
      <c r="BD163" s="234"/>
      <c r="BE163" s="234"/>
    </row>
    <row r="164" spans="2:57" s="34" customFormat="1" ht="31.5" customHeight="1">
      <c r="AN164" s="79"/>
      <c r="AO164" s="79"/>
      <c r="AP164" s="79"/>
      <c r="AQ164" s="79"/>
      <c r="AR164" s="79"/>
      <c r="AS164" s="58"/>
      <c r="AT164" s="58"/>
      <c r="AU164" s="58"/>
      <c r="AW164" s="57"/>
      <c r="AX164" s="282"/>
      <c r="AY164" s="282"/>
      <c r="AZ164" s="282"/>
      <c r="BA164" s="282"/>
      <c r="BB164" s="282"/>
      <c r="BC164" s="282"/>
      <c r="BD164" s="234"/>
      <c r="BE164" s="234"/>
    </row>
    <row r="165" spans="2:57" s="34" customFormat="1" ht="7.5" customHeight="1">
      <c r="X165" s="36"/>
      <c r="Y165" s="36"/>
      <c r="Z165" s="58"/>
      <c r="AA165" s="58"/>
      <c r="AB165" s="58"/>
      <c r="AC165" s="58"/>
      <c r="AD165" s="58"/>
      <c r="AE165" s="58"/>
      <c r="AF165" s="58"/>
      <c r="AG165" s="58"/>
      <c r="AH165" s="58"/>
      <c r="AI165" s="58"/>
      <c r="AJ165" s="58"/>
      <c r="AK165" s="58"/>
      <c r="AL165" s="58"/>
      <c r="AM165" s="58"/>
      <c r="AN165" s="58"/>
      <c r="AO165" s="58"/>
      <c r="AP165" s="58"/>
      <c r="AQ165" s="58"/>
      <c r="AR165" s="58"/>
      <c r="AS165" s="58"/>
      <c r="AT165" s="1"/>
      <c r="AU165" s="1"/>
      <c r="AW165" s="57"/>
      <c r="AX165" s="282"/>
      <c r="AY165" s="282"/>
      <c r="AZ165" s="282"/>
      <c r="BA165" s="282"/>
      <c r="BB165" s="282"/>
      <c r="BC165" s="282"/>
      <c r="BD165" s="234"/>
      <c r="BE165" s="234"/>
    </row>
    <row r="166" spans="2:57" s="34" customFormat="1" ht="10.5" customHeight="1">
      <c r="X166" s="36"/>
      <c r="Y166" s="36"/>
      <c r="Z166" s="58"/>
      <c r="AA166" s="58"/>
      <c r="AB166" s="58"/>
      <c r="AC166" s="58"/>
      <c r="AD166" s="58"/>
      <c r="AE166" s="58"/>
      <c r="AF166" s="58"/>
      <c r="AG166" s="58"/>
      <c r="AH166" s="58"/>
      <c r="AI166" s="58"/>
      <c r="AJ166" s="58"/>
      <c r="AK166" s="58"/>
      <c r="AL166" s="58"/>
      <c r="AM166" s="58"/>
      <c r="AN166" s="58"/>
      <c r="AO166" s="58"/>
      <c r="AP166" s="58"/>
      <c r="AQ166" s="58"/>
      <c r="AR166" s="58"/>
      <c r="AS166" s="58"/>
      <c r="AT166" s="1"/>
      <c r="AU166" s="1"/>
      <c r="AW166" s="57"/>
      <c r="AX166" s="282"/>
      <c r="AY166" s="282"/>
      <c r="AZ166" s="282"/>
      <c r="BA166" s="282"/>
      <c r="BB166" s="282"/>
      <c r="BC166" s="282"/>
      <c r="BD166" s="234"/>
      <c r="BE166" s="234"/>
    </row>
    <row r="167" spans="2:57" s="34" customFormat="1" ht="5.25" customHeight="1">
      <c r="X167" s="36"/>
      <c r="Y167" s="36"/>
      <c r="Z167" s="58"/>
      <c r="AA167" s="58"/>
      <c r="AB167" s="58"/>
      <c r="AC167" s="58"/>
      <c r="AD167" s="58"/>
      <c r="AE167" s="58"/>
      <c r="AF167" s="58"/>
      <c r="AG167" s="58"/>
      <c r="AH167" s="58"/>
      <c r="AI167" s="58"/>
      <c r="AJ167" s="58"/>
      <c r="AK167" s="58"/>
      <c r="AL167" s="58"/>
      <c r="AM167" s="58"/>
      <c r="AN167" s="58"/>
      <c r="AO167" s="58"/>
      <c r="AP167" s="58"/>
      <c r="AQ167" s="58"/>
      <c r="AR167" s="58"/>
      <c r="AS167" s="58"/>
      <c r="AT167" s="1"/>
      <c r="AU167" s="1"/>
      <c r="AW167" s="57"/>
      <c r="AX167" s="282"/>
      <c r="AY167" s="282"/>
      <c r="AZ167" s="282"/>
      <c r="BA167" s="282"/>
      <c r="BB167" s="282"/>
      <c r="BC167" s="282"/>
      <c r="BD167" s="234"/>
      <c r="BE167" s="234"/>
    </row>
    <row r="168" spans="2:57" s="34" customFormat="1" ht="5.25" customHeight="1">
      <c r="X168" s="36"/>
      <c r="Y168" s="36"/>
      <c r="Z168" s="58"/>
      <c r="AA168" s="58"/>
      <c r="AB168" s="58"/>
      <c r="AC168" s="58"/>
      <c r="AD168" s="58"/>
      <c r="AE168" s="58"/>
      <c r="AF168" s="58"/>
      <c r="AG168" s="58"/>
      <c r="AH168" s="58"/>
      <c r="AI168" s="58"/>
      <c r="AJ168" s="58"/>
      <c r="AK168" s="58"/>
      <c r="AL168" s="58"/>
      <c r="AM168" s="58"/>
      <c r="AN168" s="58"/>
      <c r="AO168" s="58"/>
      <c r="AP168" s="58"/>
      <c r="AQ168" s="58"/>
      <c r="AR168" s="58"/>
      <c r="AS168" s="58"/>
      <c r="AT168" s="1"/>
      <c r="AU168" s="1"/>
      <c r="AW168" s="57"/>
      <c r="AX168" s="282"/>
      <c r="AY168" s="282"/>
      <c r="AZ168" s="282"/>
      <c r="BA168" s="282"/>
      <c r="BB168" s="282"/>
      <c r="BC168" s="282"/>
      <c r="BD168" s="234"/>
      <c r="BE168" s="234"/>
    </row>
    <row r="169" spans="2:57" s="34" customFormat="1" ht="5.25" customHeight="1">
      <c r="X169" s="36"/>
      <c r="Y169" s="36"/>
      <c r="Z169" s="58"/>
      <c r="AA169" s="58"/>
      <c r="AB169" s="58"/>
      <c r="AC169" s="58"/>
      <c r="AD169" s="58"/>
      <c r="AE169" s="58"/>
      <c r="AF169" s="58"/>
      <c r="AG169" s="58"/>
      <c r="AH169" s="58"/>
      <c r="AI169" s="58"/>
      <c r="AJ169" s="58"/>
      <c r="AK169" s="58"/>
      <c r="AL169" s="58"/>
      <c r="AM169" s="58"/>
      <c r="AN169" s="58"/>
      <c r="AO169" s="58"/>
      <c r="AP169" s="58"/>
      <c r="AQ169" s="58"/>
      <c r="AR169" s="58"/>
      <c r="AS169" s="58"/>
      <c r="AT169" s="1"/>
      <c r="AU169" s="1"/>
      <c r="AW169" s="57"/>
      <c r="AX169" s="282"/>
      <c r="AY169" s="282"/>
      <c r="AZ169" s="282"/>
      <c r="BA169" s="282"/>
      <c r="BB169" s="282"/>
      <c r="BC169" s="282"/>
      <c r="BD169" s="234"/>
      <c r="BE169" s="234"/>
    </row>
    <row r="170" spans="2:57" s="34" customFormat="1" ht="5.25" customHeight="1">
      <c r="X170" s="36"/>
      <c r="Y170" s="36"/>
      <c r="Z170" s="58"/>
      <c r="AA170" s="58"/>
      <c r="AB170" s="58"/>
      <c r="AC170" s="58"/>
      <c r="AD170" s="58"/>
      <c r="AE170" s="58"/>
      <c r="AF170" s="58"/>
      <c r="AG170" s="58"/>
      <c r="AH170" s="58"/>
      <c r="AI170" s="58"/>
      <c r="AJ170" s="58"/>
      <c r="AK170" s="58"/>
      <c r="AL170" s="58"/>
      <c r="AM170" s="58"/>
      <c r="AN170" s="58"/>
      <c r="AO170" s="58"/>
      <c r="AP170" s="58"/>
      <c r="AQ170" s="58"/>
      <c r="AR170" s="58"/>
      <c r="AS170" s="58"/>
      <c r="AT170" s="1"/>
      <c r="AU170" s="1"/>
      <c r="AW170" s="57"/>
      <c r="AX170" s="282"/>
      <c r="AY170" s="282"/>
      <c r="AZ170" s="282"/>
      <c r="BA170" s="282"/>
      <c r="BB170" s="282"/>
      <c r="BC170" s="282"/>
      <c r="BD170" s="234"/>
      <c r="BE170" s="234"/>
    </row>
    <row r="171" spans="2:57" s="34" customFormat="1" ht="17.25" customHeight="1">
      <c r="B171" s="59" t="s">
        <v>50</v>
      </c>
      <c r="L171" s="58"/>
      <c r="M171" s="58"/>
      <c r="N171" s="58"/>
      <c r="O171" s="58"/>
      <c r="P171" s="58"/>
      <c r="Q171" s="58"/>
      <c r="R171" s="58"/>
      <c r="S171" s="60"/>
      <c r="T171" s="60"/>
      <c r="U171" s="60"/>
      <c r="V171" s="60"/>
      <c r="W171" s="60"/>
      <c r="X171" s="58"/>
      <c r="Y171" s="58"/>
      <c r="Z171" s="58"/>
      <c r="AA171" s="58"/>
      <c r="AB171" s="58"/>
      <c r="AC171" s="58"/>
      <c r="AL171" s="61"/>
      <c r="AM171" s="1"/>
      <c r="AN171" s="1"/>
      <c r="AO171" s="1"/>
      <c r="AP171" s="1"/>
      <c r="AW171" s="57"/>
      <c r="AX171" s="282"/>
      <c r="AY171" s="282"/>
      <c r="AZ171" s="282"/>
      <c r="BA171" s="282"/>
      <c r="BB171" s="282"/>
      <c r="BC171" s="282"/>
      <c r="BD171" s="234"/>
      <c r="BE171" s="234"/>
    </row>
    <row r="172" spans="2:57" s="34" customFormat="1" ht="12.75" customHeight="1">
      <c r="L172" s="58"/>
      <c r="M172" s="62"/>
      <c r="N172" s="62"/>
      <c r="O172" s="62"/>
      <c r="P172" s="62"/>
      <c r="Q172" s="62"/>
      <c r="R172" s="62"/>
      <c r="S172" s="62"/>
      <c r="T172" s="63"/>
      <c r="U172" s="63"/>
      <c r="V172" s="63"/>
      <c r="W172" s="63"/>
      <c r="X172" s="63"/>
      <c r="Y172" s="63"/>
      <c r="Z172" s="63"/>
      <c r="AA172" s="62"/>
      <c r="AB172" s="62"/>
      <c r="AC172" s="62"/>
      <c r="AL172" s="61"/>
      <c r="AM172" s="540" t="s">
        <v>325</v>
      </c>
      <c r="AN172" s="541"/>
      <c r="AO172" s="541"/>
      <c r="AP172" s="542"/>
      <c r="AW172" s="57"/>
      <c r="AX172" s="282"/>
      <c r="AY172" s="282"/>
      <c r="AZ172" s="282"/>
      <c r="BA172" s="282"/>
      <c r="BB172" s="282"/>
      <c r="BC172" s="282"/>
      <c r="BD172" s="234"/>
      <c r="BE172" s="234"/>
    </row>
    <row r="173" spans="2:57" s="34" customFormat="1" ht="12.75" customHeight="1">
      <c r="L173" s="58"/>
      <c r="M173" s="62"/>
      <c r="N173" s="62"/>
      <c r="O173" s="62"/>
      <c r="P173" s="62"/>
      <c r="Q173" s="62"/>
      <c r="R173" s="62"/>
      <c r="S173" s="62"/>
      <c r="T173" s="63"/>
      <c r="U173" s="63"/>
      <c r="V173" s="63"/>
      <c r="W173" s="63"/>
      <c r="X173" s="63"/>
      <c r="Y173" s="63"/>
      <c r="Z173" s="63"/>
      <c r="AA173" s="62"/>
      <c r="AB173" s="62"/>
      <c r="AC173" s="62"/>
      <c r="AL173" s="61"/>
      <c r="AM173" s="543"/>
      <c r="AN173" s="544"/>
      <c r="AO173" s="544"/>
      <c r="AP173" s="545"/>
      <c r="AW173" s="57"/>
      <c r="AX173" s="282"/>
      <c r="AY173" s="282"/>
      <c r="AZ173" s="282"/>
      <c r="BA173" s="282"/>
      <c r="BB173" s="282"/>
      <c r="BC173" s="282"/>
      <c r="BD173" s="234"/>
      <c r="BE173" s="234"/>
    </row>
    <row r="174" spans="2:57" s="34" customFormat="1" ht="12.75" customHeight="1">
      <c r="L174" s="58"/>
      <c r="M174" s="62"/>
      <c r="N174" s="62"/>
      <c r="O174" s="62"/>
      <c r="P174" s="62"/>
      <c r="Q174" s="62"/>
      <c r="R174" s="62"/>
      <c r="S174" s="62"/>
      <c r="T174" s="62"/>
      <c r="U174" s="62"/>
      <c r="V174" s="62"/>
      <c r="W174" s="62"/>
      <c r="X174" s="62"/>
      <c r="Y174" s="62"/>
      <c r="Z174" s="62"/>
      <c r="AA174" s="62"/>
      <c r="AB174" s="62"/>
      <c r="AC174" s="62"/>
      <c r="AL174" s="61"/>
      <c r="AM174" s="394"/>
      <c r="AN174" s="394"/>
      <c r="AO174" s="4"/>
      <c r="AP174" s="4"/>
      <c r="AW174" s="57"/>
      <c r="AX174" s="282"/>
      <c r="AY174" s="282"/>
      <c r="AZ174" s="282"/>
      <c r="BA174" s="282"/>
      <c r="BB174" s="282"/>
      <c r="BC174" s="282"/>
      <c r="BD174" s="234"/>
      <c r="BE174" s="234"/>
    </row>
    <row r="175" spans="2:57" s="34" customFormat="1" ht="6" customHeight="1">
      <c r="L175" s="58"/>
      <c r="M175" s="62"/>
      <c r="N175" s="62"/>
      <c r="O175" s="62"/>
      <c r="P175" s="62"/>
      <c r="Q175" s="62"/>
      <c r="R175" s="62"/>
      <c r="S175" s="62"/>
      <c r="T175" s="62"/>
      <c r="U175" s="62"/>
      <c r="V175" s="62"/>
      <c r="W175" s="62"/>
      <c r="X175" s="62"/>
      <c r="Y175" s="62"/>
      <c r="Z175" s="62"/>
      <c r="AA175" s="62"/>
      <c r="AB175" s="62"/>
      <c r="AC175" s="62"/>
      <c r="AL175" s="61"/>
      <c r="AM175" s="61"/>
      <c r="AW175" s="57"/>
      <c r="AX175" s="282"/>
      <c r="AY175" s="282"/>
      <c r="AZ175" s="282"/>
      <c r="BA175" s="282"/>
      <c r="BB175" s="282"/>
      <c r="BC175" s="282"/>
      <c r="BD175" s="234"/>
      <c r="BE175" s="234"/>
    </row>
    <row r="176" spans="2:57" s="34" customFormat="1" ht="12.75" customHeight="1">
      <c r="B176" s="515" t="s">
        <v>2</v>
      </c>
      <c r="C176" s="516"/>
      <c r="D176" s="516"/>
      <c r="E176" s="516"/>
      <c r="F176" s="516"/>
      <c r="G176" s="516"/>
      <c r="H176" s="516"/>
      <c r="I176" s="516"/>
      <c r="J176" s="518" t="s">
        <v>10</v>
      </c>
      <c r="K176" s="518"/>
      <c r="L176" s="64" t="s">
        <v>3</v>
      </c>
      <c r="M176" s="518" t="s">
        <v>11</v>
      </c>
      <c r="N176" s="518"/>
      <c r="O176" s="519" t="s">
        <v>12</v>
      </c>
      <c r="P176" s="518"/>
      <c r="Q176" s="518"/>
      <c r="R176" s="518"/>
      <c r="S176" s="518"/>
      <c r="T176" s="518"/>
      <c r="U176" s="518" t="s">
        <v>13</v>
      </c>
      <c r="V176" s="518"/>
      <c r="W176" s="518"/>
      <c r="X176" s="58"/>
      <c r="Y176" s="58"/>
      <c r="Z176" s="58"/>
      <c r="AA176" s="58"/>
      <c r="AB176" s="58"/>
      <c r="AC176" s="58"/>
      <c r="AD176" s="35"/>
      <c r="AE176" s="35"/>
      <c r="AF176" s="35"/>
      <c r="AG176" s="35"/>
      <c r="AH176" s="35"/>
      <c r="AI176" s="35"/>
      <c r="AJ176" s="35"/>
      <c r="AK176" s="58"/>
      <c r="AL176" s="520">
        <f ca="1">$AL$9</f>
        <v>30</v>
      </c>
      <c r="AM176" s="521"/>
      <c r="AN176" s="529" t="s">
        <v>4</v>
      </c>
      <c r="AO176" s="529"/>
      <c r="AP176" s="521">
        <v>5</v>
      </c>
      <c r="AQ176" s="521"/>
      <c r="AR176" s="529" t="s">
        <v>5</v>
      </c>
      <c r="AS176" s="530"/>
      <c r="AT176" s="58"/>
      <c r="AU176" s="58"/>
      <c r="AW176" s="57"/>
      <c r="AX176" s="282"/>
      <c r="AY176" s="282"/>
      <c r="AZ176" s="282"/>
      <c r="BA176" s="282"/>
      <c r="BB176" s="282"/>
      <c r="BC176" s="282"/>
      <c r="BD176" s="234"/>
      <c r="BE176" s="234"/>
    </row>
    <row r="177" spans="2:65" s="34" customFormat="1" ht="13.5" customHeight="1">
      <c r="B177" s="516"/>
      <c r="C177" s="516"/>
      <c r="D177" s="516"/>
      <c r="E177" s="516"/>
      <c r="F177" s="516"/>
      <c r="G177" s="516"/>
      <c r="H177" s="516"/>
      <c r="I177" s="516"/>
      <c r="J177" s="535">
        <f>$J$10</f>
        <v>0</v>
      </c>
      <c r="K177" s="473">
        <f>$K$10</f>
        <v>0</v>
      </c>
      <c r="L177" s="537">
        <f>$L$10</f>
        <v>0</v>
      </c>
      <c r="M177" s="476">
        <f>$M$10</f>
        <v>0</v>
      </c>
      <c r="N177" s="473">
        <f>$N$10</f>
        <v>0</v>
      </c>
      <c r="O177" s="476">
        <f>$O$10</f>
        <v>0</v>
      </c>
      <c r="P177" s="470">
        <f>$P$10</f>
        <v>0</v>
      </c>
      <c r="Q177" s="470">
        <f>$Q$10</f>
        <v>0</v>
      </c>
      <c r="R177" s="470">
        <f>$R$10</f>
        <v>0</v>
      </c>
      <c r="S177" s="470">
        <f>$S$10</f>
        <v>0</v>
      </c>
      <c r="T177" s="473">
        <f>$T$10</f>
        <v>0</v>
      </c>
      <c r="U177" s="476">
        <f>$U$10</f>
        <v>0</v>
      </c>
      <c r="V177" s="470">
        <f>$V$10</f>
        <v>0</v>
      </c>
      <c r="W177" s="473">
        <f>$W$10</f>
        <v>0</v>
      </c>
      <c r="X177" s="58"/>
      <c r="Y177" s="58"/>
      <c r="Z177" s="58"/>
      <c r="AA177" s="58"/>
      <c r="AB177" s="58"/>
      <c r="AC177" s="58"/>
      <c r="AD177" s="35"/>
      <c r="AE177" s="35"/>
      <c r="AF177" s="35"/>
      <c r="AG177" s="35"/>
      <c r="AH177" s="35"/>
      <c r="AI177" s="35"/>
      <c r="AJ177" s="35"/>
      <c r="AK177" s="58"/>
      <c r="AL177" s="522"/>
      <c r="AM177" s="523"/>
      <c r="AN177" s="531"/>
      <c r="AO177" s="531"/>
      <c r="AP177" s="523"/>
      <c r="AQ177" s="523"/>
      <c r="AR177" s="531"/>
      <c r="AS177" s="532"/>
      <c r="AT177" s="58"/>
      <c r="AU177" s="58"/>
      <c r="AW177" s="57"/>
      <c r="AX177" s="282"/>
      <c r="AY177" s="282"/>
      <c r="AZ177" s="282"/>
      <c r="BA177" s="282"/>
      <c r="BB177" s="282"/>
      <c r="BC177" s="282"/>
      <c r="BD177" s="234"/>
      <c r="BE177" s="234"/>
    </row>
    <row r="178" spans="2:65" s="34" customFormat="1" ht="9" customHeight="1">
      <c r="B178" s="516"/>
      <c r="C178" s="516"/>
      <c r="D178" s="516"/>
      <c r="E178" s="516"/>
      <c r="F178" s="516"/>
      <c r="G178" s="516"/>
      <c r="H178" s="516"/>
      <c r="I178" s="516"/>
      <c r="J178" s="536"/>
      <c r="K178" s="474"/>
      <c r="L178" s="538"/>
      <c r="M178" s="477"/>
      <c r="N178" s="474"/>
      <c r="O178" s="477"/>
      <c r="P178" s="471"/>
      <c r="Q178" s="471"/>
      <c r="R178" s="471"/>
      <c r="S178" s="471"/>
      <c r="T178" s="474"/>
      <c r="U178" s="477"/>
      <c r="V178" s="471"/>
      <c r="W178" s="474"/>
      <c r="X178" s="58"/>
      <c r="Y178" s="58"/>
      <c r="Z178" s="58"/>
      <c r="AA178" s="58"/>
      <c r="AB178" s="58"/>
      <c r="AC178" s="58"/>
      <c r="AD178" s="35"/>
      <c r="AE178" s="35"/>
      <c r="AF178" s="35"/>
      <c r="AG178" s="35"/>
      <c r="AH178" s="35"/>
      <c r="AI178" s="35"/>
      <c r="AJ178" s="35"/>
      <c r="AK178" s="58"/>
      <c r="AL178" s="524"/>
      <c r="AM178" s="525"/>
      <c r="AN178" s="533"/>
      <c r="AO178" s="533"/>
      <c r="AP178" s="525"/>
      <c r="AQ178" s="525"/>
      <c r="AR178" s="533"/>
      <c r="AS178" s="534"/>
      <c r="AT178" s="58"/>
      <c r="AU178" s="58"/>
      <c r="AW178" s="57"/>
      <c r="AX178" s="282"/>
      <c r="AY178" s="282"/>
      <c r="AZ178" s="282"/>
      <c r="BA178" s="282"/>
      <c r="BB178" s="282"/>
      <c r="BC178" s="282"/>
      <c r="BD178" s="234"/>
      <c r="BE178" s="234"/>
    </row>
    <row r="179" spans="2:65" s="34" customFormat="1" ht="6" customHeight="1">
      <c r="B179" s="517"/>
      <c r="C179" s="517"/>
      <c r="D179" s="517"/>
      <c r="E179" s="517"/>
      <c r="F179" s="517"/>
      <c r="G179" s="517"/>
      <c r="H179" s="517"/>
      <c r="I179" s="517"/>
      <c r="J179" s="536"/>
      <c r="K179" s="475"/>
      <c r="L179" s="539"/>
      <c r="M179" s="478"/>
      <c r="N179" s="475"/>
      <c r="O179" s="478"/>
      <c r="P179" s="472"/>
      <c r="Q179" s="472"/>
      <c r="R179" s="472"/>
      <c r="S179" s="472"/>
      <c r="T179" s="475"/>
      <c r="U179" s="478"/>
      <c r="V179" s="472"/>
      <c r="W179" s="475"/>
      <c r="X179" s="58"/>
      <c r="Y179" s="58"/>
      <c r="Z179" s="58"/>
      <c r="AA179" s="58"/>
      <c r="AB179" s="58"/>
      <c r="AC179" s="58"/>
      <c r="AD179" s="58"/>
      <c r="AE179" s="58"/>
      <c r="AF179" s="58"/>
      <c r="AG179" s="58"/>
      <c r="AH179" s="58"/>
      <c r="AI179" s="58"/>
      <c r="AJ179" s="58"/>
      <c r="AK179" s="58"/>
      <c r="AN179" s="1"/>
      <c r="AO179" s="1"/>
      <c r="AP179" s="1"/>
      <c r="AQ179" s="1"/>
      <c r="AR179" s="1"/>
      <c r="AS179" s="1"/>
      <c r="AT179" s="58"/>
      <c r="AU179" s="58"/>
      <c r="AW179" s="57"/>
      <c r="AX179" s="282"/>
      <c r="AY179" s="282"/>
      <c r="AZ179" s="282"/>
      <c r="BA179" s="282"/>
      <c r="BB179" s="282"/>
      <c r="BC179" s="282"/>
      <c r="BD179" s="234"/>
      <c r="BE179" s="234"/>
    </row>
    <row r="180" spans="2:65" s="34" customFormat="1" ht="15" customHeight="1">
      <c r="B180" s="455" t="s">
        <v>51</v>
      </c>
      <c r="C180" s="456"/>
      <c r="D180" s="456"/>
      <c r="E180" s="456"/>
      <c r="F180" s="456"/>
      <c r="G180" s="456"/>
      <c r="H180" s="456"/>
      <c r="I180" s="457"/>
      <c r="J180" s="455" t="s">
        <v>6</v>
      </c>
      <c r="K180" s="456"/>
      <c r="L180" s="456"/>
      <c r="M180" s="456"/>
      <c r="N180" s="464"/>
      <c r="O180" s="467" t="s">
        <v>52</v>
      </c>
      <c r="P180" s="456"/>
      <c r="Q180" s="456"/>
      <c r="R180" s="456"/>
      <c r="S180" s="456"/>
      <c r="T180" s="456"/>
      <c r="U180" s="457"/>
      <c r="V180" s="65" t="s">
        <v>53</v>
      </c>
      <c r="W180" s="66"/>
      <c r="X180" s="66"/>
      <c r="Y180" s="479" t="s">
        <v>54</v>
      </c>
      <c r="Z180" s="479"/>
      <c r="AA180" s="479"/>
      <c r="AB180" s="479"/>
      <c r="AC180" s="479"/>
      <c r="AD180" s="479"/>
      <c r="AE180" s="479"/>
      <c r="AF180" s="479"/>
      <c r="AG180" s="479"/>
      <c r="AH180" s="479"/>
      <c r="AI180" s="66"/>
      <c r="AJ180" s="66"/>
      <c r="AK180" s="67"/>
      <c r="AL180" s="480" t="s">
        <v>275</v>
      </c>
      <c r="AM180" s="480"/>
      <c r="AN180" s="481" t="s">
        <v>33</v>
      </c>
      <c r="AO180" s="481"/>
      <c r="AP180" s="481"/>
      <c r="AQ180" s="481"/>
      <c r="AR180" s="481"/>
      <c r="AS180" s="482"/>
      <c r="AT180" s="58"/>
      <c r="AU180" s="58"/>
      <c r="AW180" s="57"/>
      <c r="AX180" s="282"/>
      <c r="AY180" s="282"/>
      <c r="AZ180" s="282"/>
      <c r="BA180" s="282"/>
      <c r="BB180" s="282"/>
      <c r="BC180" s="282"/>
      <c r="BD180" s="234"/>
      <c r="BE180" s="234"/>
    </row>
    <row r="181" spans="2:65" s="34" customFormat="1" ht="13.5" customHeight="1">
      <c r="B181" s="458"/>
      <c r="C181" s="459"/>
      <c r="D181" s="459"/>
      <c r="E181" s="459"/>
      <c r="F181" s="459"/>
      <c r="G181" s="459"/>
      <c r="H181" s="459"/>
      <c r="I181" s="460"/>
      <c r="J181" s="458"/>
      <c r="K181" s="459"/>
      <c r="L181" s="459"/>
      <c r="M181" s="459"/>
      <c r="N181" s="465"/>
      <c r="O181" s="468"/>
      <c r="P181" s="459"/>
      <c r="Q181" s="459"/>
      <c r="R181" s="459"/>
      <c r="S181" s="459"/>
      <c r="T181" s="459"/>
      <c r="U181" s="460"/>
      <c r="V181" s="483" t="s">
        <v>7</v>
      </c>
      <c r="W181" s="484"/>
      <c r="X181" s="484"/>
      <c r="Y181" s="485"/>
      <c r="Z181" s="489" t="s">
        <v>16</v>
      </c>
      <c r="AA181" s="490"/>
      <c r="AB181" s="490"/>
      <c r="AC181" s="491"/>
      <c r="AD181" s="495" t="s">
        <v>17</v>
      </c>
      <c r="AE181" s="496"/>
      <c r="AF181" s="496"/>
      <c r="AG181" s="497"/>
      <c r="AH181" s="501" t="s">
        <v>135</v>
      </c>
      <c r="AI181" s="502"/>
      <c r="AJ181" s="502"/>
      <c r="AK181" s="503"/>
      <c r="AL181" s="507" t="s">
        <v>276</v>
      </c>
      <c r="AM181" s="507"/>
      <c r="AN181" s="509" t="s">
        <v>19</v>
      </c>
      <c r="AO181" s="510"/>
      <c r="AP181" s="510"/>
      <c r="AQ181" s="510"/>
      <c r="AR181" s="511"/>
      <c r="AS181" s="512"/>
      <c r="AT181" s="58"/>
      <c r="AU181" s="58"/>
      <c r="AW181" s="57"/>
      <c r="AX181" s="282"/>
      <c r="AY181" s="345" t="s">
        <v>302</v>
      </c>
      <c r="AZ181" s="345" t="s">
        <v>302</v>
      </c>
      <c r="BA181" s="345" t="s">
        <v>300</v>
      </c>
      <c r="BB181" s="667" t="s">
        <v>301</v>
      </c>
      <c r="BC181" s="668"/>
      <c r="BD181" s="234"/>
      <c r="BE181" s="234"/>
    </row>
    <row r="182" spans="2:65" s="34" customFormat="1" ht="13.5" customHeight="1">
      <c r="B182" s="461"/>
      <c r="C182" s="462"/>
      <c r="D182" s="462"/>
      <c r="E182" s="462"/>
      <c r="F182" s="462"/>
      <c r="G182" s="462"/>
      <c r="H182" s="462"/>
      <c r="I182" s="463"/>
      <c r="J182" s="461"/>
      <c r="K182" s="462"/>
      <c r="L182" s="462"/>
      <c r="M182" s="462"/>
      <c r="N182" s="466"/>
      <c r="O182" s="469"/>
      <c r="P182" s="462"/>
      <c r="Q182" s="462"/>
      <c r="R182" s="462"/>
      <c r="S182" s="462"/>
      <c r="T182" s="462"/>
      <c r="U182" s="463"/>
      <c r="V182" s="486"/>
      <c r="W182" s="487"/>
      <c r="X182" s="487"/>
      <c r="Y182" s="488"/>
      <c r="Z182" s="492"/>
      <c r="AA182" s="493"/>
      <c r="AB182" s="493"/>
      <c r="AC182" s="494"/>
      <c r="AD182" s="498"/>
      <c r="AE182" s="499"/>
      <c r="AF182" s="499"/>
      <c r="AG182" s="500"/>
      <c r="AH182" s="504"/>
      <c r="AI182" s="505"/>
      <c r="AJ182" s="505"/>
      <c r="AK182" s="506"/>
      <c r="AL182" s="508"/>
      <c r="AM182" s="508"/>
      <c r="AN182" s="513"/>
      <c r="AO182" s="513"/>
      <c r="AP182" s="513"/>
      <c r="AQ182" s="513"/>
      <c r="AR182" s="513"/>
      <c r="AS182" s="514"/>
      <c r="AT182" s="58"/>
      <c r="AU182" s="58"/>
      <c r="AW182" s="57"/>
      <c r="AX182" s="282"/>
      <c r="AY182" s="346"/>
      <c r="AZ182" s="347" t="s">
        <v>296</v>
      </c>
      <c r="BA182" s="347" t="s">
        <v>299</v>
      </c>
      <c r="BB182" s="348" t="s">
        <v>297</v>
      </c>
      <c r="BC182" s="347" t="s">
        <v>296</v>
      </c>
      <c r="BD182" s="234"/>
      <c r="BE182" s="234"/>
      <c r="BL182" s="234" t="s">
        <v>310</v>
      </c>
      <c r="BM182" s="234" t="s">
        <v>203</v>
      </c>
    </row>
    <row r="183" spans="2:65" s="34" customFormat="1" ht="18" customHeight="1">
      <c r="B183" s="414"/>
      <c r="C183" s="415"/>
      <c r="D183" s="415"/>
      <c r="E183" s="415"/>
      <c r="F183" s="415"/>
      <c r="G183" s="415"/>
      <c r="H183" s="415"/>
      <c r="I183" s="451"/>
      <c r="J183" s="414"/>
      <c r="K183" s="415"/>
      <c r="L183" s="415"/>
      <c r="M183" s="415"/>
      <c r="N183" s="416"/>
      <c r="O183" s="389"/>
      <c r="P183" s="392" t="s">
        <v>0</v>
      </c>
      <c r="Q183" s="387"/>
      <c r="R183" s="382" t="s">
        <v>1</v>
      </c>
      <c r="S183" s="193"/>
      <c r="T183" s="420" t="s">
        <v>56</v>
      </c>
      <c r="U183" s="421"/>
      <c r="V183" s="422"/>
      <c r="W183" s="423"/>
      <c r="X183" s="423"/>
      <c r="Y183" s="76" t="s">
        <v>8</v>
      </c>
      <c r="Z183" s="45"/>
      <c r="AA183" s="46"/>
      <c r="AB183" s="46"/>
      <c r="AC183" s="44" t="s">
        <v>8</v>
      </c>
      <c r="AD183" s="45"/>
      <c r="AE183" s="46"/>
      <c r="AF183" s="46"/>
      <c r="AG183" s="47" t="s">
        <v>8</v>
      </c>
      <c r="AH183" s="409">
        <f>IF(V183="賃金で算定",V184+Z184-AD184,0)</f>
        <v>0</v>
      </c>
      <c r="AI183" s="410"/>
      <c r="AJ183" s="410"/>
      <c r="AK183" s="411"/>
      <c r="AL183" s="68"/>
      <c r="AM183" s="69"/>
      <c r="AN183" s="412"/>
      <c r="AO183" s="413"/>
      <c r="AP183" s="413"/>
      <c r="AQ183" s="413"/>
      <c r="AR183" s="413"/>
      <c r="AS183" s="47" t="s">
        <v>8</v>
      </c>
      <c r="AT183" s="58"/>
      <c r="AU183" s="58"/>
      <c r="AV183" s="55" t="str">
        <f>IF(OR(O183="",Q183=""),"", IF(O183&lt;20,DATE(O183+118,Q183,IF(S183="",1,S183)),DATE(O183+88,Q183,IF(S183="",1,S183))))</f>
        <v/>
      </c>
      <c r="AW183" s="57" t="str">
        <f>IF(AV183&lt;=設定シート!C$15,"昔",IF(AV183&lt;=設定シート!E$15,"上",IF(AV183&lt;=設定シート!G$15,"中","下")))</f>
        <v>下</v>
      </c>
      <c r="AX183" s="282">
        <f>IF(AV183&lt;=設定シート!$E$36,5,IF(AV183&lt;=設定シート!$I$36,7,IF(AV183&lt;=設定シート!$M$36,9,11)))</f>
        <v>11</v>
      </c>
      <c r="AY183" s="351"/>
      <c r="AZ183" s="349"/>
      <c r="BA183" s="353">
        <f>AN183</f>
        <v>0</v>
      </c>
      <c r="BB183" s="349"/>
      <c r="BC183" s="349"/>
      <c r="BD183" s="234"/>
      <c r="BE183" s="234"/>
      <c r="BL183" s="1"/>
      <c r="BM183" s="1"/>
    </row>
    <row r="184" spans="2:65" s="34" customFormat="1" ht="18" customHeight="1">
      <c r="B184" s="417"/>
      <c r="C184" s="418"/>
      <c r="D184" s="418"/>
      <c r="E184" s="418"/>
      <c r="F184" s="418"/>
      <c r="G184" s="418"/>
      <c r="H184" s="418"/>
      <c r="I184" s="452"/>
      <c r="J184" s="417"/>
      <c r="K184" s="418"/>
      <c r="L184" s="418"/>
      <c r="M184" s="418"/>
      <c r="N184" s="419"/>
      <c r="O184" s="390"/>
      <c r="P184" s="386" t="s">
        <v>0</v>
      </c>
      <c r="Q184" s="388"/>
      <c r="R184" s="35" t="s">
        <v>1</v>
      </c>
      <c r="S184" s="196"/>
      <c r="T184" s="424" t="s">
        <v>57</v>
      </c>
      <c r="U184" s="425"/>
      <c r="V184" s="426"/>
      <c r="W184" s="427"/>
      <c r="X184" s="427"/>
      <c r="Y184" s="428"/>
      <c r="Z184" s="453"/>
      <c r="AA184" s="454"/>
      <c r="AB184" s="454"/>
      <c r="AC184" s="454"/>
      <c r="AD184" s="453">
        <v>0</v>
      </c>
      <c r="AE184" s="454"/>
      <c r="AF184" s="454"/>
      <c r="AG184" s="546"/>
      <c r="AH184" s="402">
        <f>IF(V183="賃金で算定",0,V184+Z184-AD184)</f>
        <v>0</v>
      </c>
      <c r="AI184" s="402"/>
      <c r="AJ184" s="402"/>
      <c r="AK184" s="403"/>
      <c r="AL184" s="407">
        <f>IF(V183="賃金で算定","賃金で算定",IF(OR(V184=0,$F201="",AV183=""),0,IF(AW183="昔",VLOOKUP($F201,労務比率,AX183,FALSE),IF(AW183="上",VLOOKUP($F201,労務比率,AX183,FALSE),IF(AW183="中",VLOOKUP($F201,労務比率,AX183,FALSE),VLOOKUP($F201,労務比率,AX183,FALSE))))))</f>
        <v>0</v>
      </c>
      <c r="AM184" s="408"/>
      <c r="AN184" s="404">
        <f>IF(V183="賃金で算定",0,INT(AH184*AL184/100))</f>
        <v>0</v>
      </c>
      <c r="AO184" s="405"/>
      <c r="AP184" s="405"/>
      <c r="AQ184" s="405"/>
      <c r="AR184" s="405"/>
      <c r="AS184" s="39"/>
      <c r="AT184" s="58"/>
      <c r="AU184" s="58"/>
      <c r="AV184" s="55"/>
      <c r="AW184" s="57"/>
      <c r="AX184" s="282"/>
      <c r="AY184" s="352">
        <f>AH184</f>
        <v>0</v>
      </c>
      <c r="AZ184" s="350">
        <f>IF(AV183&lt;=設定シート!C$85,AH184,IF(AND(AV183&gt;=設定シート!E$85,AV183&lt;=設定シート!G$85),AH184*105/108,AH184))</f>
        <v>0</v>
      </c>
      <c r="BA184" s="347"/>
      <c r="BB184" s="350">
        <f>IF($AL184="賃金で算定",0,INT(AY184*$AL184/100))</f>
        <v>0</v>
      </c>
      <c r="BC184" s="350">
        <f>IF(AY184=AZ184,BB184,AZ184*$AL184/100)</f>
        <v>0</v>
      </c>
      <c r="BD184" s="234"/>
      <c r="BE184" s="234"/>
      <c r="BL184" s="234">
        <f>IF(AY184=AZ184,0,1)</f>
        <v>0</v>
      </c>
      <c r="BM184" s="234" t="str">
        <f>IF(BL184=1,AL184,"")</f>
        <v/>
      </c>
    </row>
    <row r="185" spans="2:65" s="34" customFormat="1" ht="18" customHeight="1">
      <c r="B185" s="414"/>
      <c r="C185" s="415"/>
      <c r="D185" s="415"/>
      <c r="E185" s="415"/>
      <c r="F185" s="415"/>
      <c r="G185" s="415"/>
      <c r="H185" s="415"/>
      <c r="I185" s="451"/>
      <c r="J185" s="414"/>
      <c r="K185" s="415"/>
      <c r="L185" s="415"/>
      <c r="M185" s="415"/>
      <c r="N185" s="416"/>
      <c r="O185" s="389"/>
      <c r="P185" s="392" t="s">
        <v>45</v>
      </c>
      <c r="Q185" s="387"/>
      <c r="R185" s="382" t="s">
        <v>46</v>
      </c>
      <c r="S185" s="193"/>
      <c r="T185" s="420" t="s">
        <v>47</v>
      </c>
      <c r="U185" s="421"/>
      <c r="V185" s="422"/>
      <c r="W185" s="423"/>
      <c r="X185" s="423"/>
      <c r="Y185" s="77"/>
      <c r="Z185" s="41"/>
      <c r="AA185" s="42"/>
      <c r="AB185" s="42"/>
      <c r="AC185" s="43"/>
      <c r="AD185" s="41"/>
      <c r="AE185" s="42"/>
      <c r="AF185" s="42"/>
      <c r="AG185" s="48"/>
      <c r="AH185" s="409">
        <f>IF(V185="賃金で算定",V186+Z186-AD186,0)</f>
        <v>0</v>
      </c>
      <c r="AI185" s="410"/>
      <c r="AJ185" s="410"/>
      <c r="AK185" s="411"/>
      <c r="AL185" s="68"/>
      <c r="AM185" s="69"/>
      <c r="AN185" s="412"/>
      <c r="AO185" s="413"/>
      <c r="AP185" s="413"/>
      <c r="AQ185" s="413"/>
      <c r="AR185" s="413"/>
      <c r="AS185" s="40"/>
      <c r="AT185" s="58"/>
      <c r="AU185" s="58"/>
      <c r="AV185" s="55" t="str">
        <f>IF(OR(O185="",Q185=""),"", IF(O185&lt;20,DATE(O185+118,Q185,IF(S185="",1,S185)),DATE(O185+88,Q185,IF(S185="",1,S185))))</f>
        <v/>
      </c>
      <c r="AW185" s="57" t="str">
        <f>IF(AV185&lt;=設定シート!C$15,"昔",IF(AV185&lt;=設定シート!E$15,"上",IF(AV185&lt;=設定シート!G$15,"中","下")))</f>
        <v>下</v>
      </c>
      <c r="AX185" s="282">
        <f>IF(AV185&lt;=設定シート!$E$36,5,IF(AV185&lt;=設定シート!$I$36,7,IF(AV185&lt;=設定シート!$M$36,9,11)))</f>
        <v>11</v>
      </c>
      <c r="AY185" s="351"/>
      <c r="AZ185" s="349"/>
      <c r="BA185" s="353">
        <f t="shared" ref="BA185" si="82">AN185</f>
        <v>0</v>
      </c>
      <c r="BB185" s="349"/>
      <c r="BC185" s="349"/>
      <c r="BD185" s="234"/>
      <c r="BE185" s="234"/>
      <c r="BL185" s="234"/>
      <c r="BM185" s="234"/>
    </row>
    <row r="186" spans="2:65" s="34" customFormat="1" ht="18" customHeight="1">
      <c r="B186" s="417"/>
      <c r="C186" s="418"/>
      <c r="D186" s="418"/>
      <c r="E186" s="418"/>
      <c r="F186" s="418"/>
      <c r="G186" s="418"/>
      <c r="H186" s="418"/>
      <c r="I186" s="452"/>
      <c r="J186" s="417"/>
      <c r="K186" s="418"/>
      <c r="L186" s="418"/>
      <c r="M186" s="418"/>
      <c r="N186" s="419"/>
      <c r="O186" s="390"/>
      <c r="P186" s="393" t="s">
        <v>45</v>
      </c>
      <c r="Q186" s="388"/>
      <c r="R186" s="383" t="s">
        <v>46</v>
      </c>
      <c r="S186" s="196"/>
      <c r="T186" s="424" t="s">
        <v>48</v>
      </c>
      <c r="U186" s="425"/>
      <c r="V186" s="426"/>
      <c r="W186" s="427"/>
      <c r="X186" s="427"/>
      <c r="Y186" s="428"/>
      <c r="Z186" s="453"/>
      <c r="AA186" s="454"/>
      <c r="AB186" s="454"/>
      <c r="AC186" s="454"/>
      <c r="AD186" s="453">
        <v>0</v>
      </c>
      <c r="AE186" s="454"/>
      <c r="AF186" s="454"/>
      <c r="AG186" s="546"/>
      <c r="AH186" s="402">
        <f>IF(V185="賃金で算定",0,V186+Z186-AD186)</f>
        <v>0</v>
      </c>
      <c r="AI186" s="402"/>
      <c r="AJ186" s="402"/>
      <c r="AK186" s="403"/>
      <c r="AL186" s="407">
        <f>IF(V185="賃金で算定","賃金で算定",IF(OR(V186=0,$F201="",AV185=""),0,IF(AW185="昔",VLOOKUP($F201,労務比率,AX185,FALSE),IF(AW185="上",VLOOKUP($F201,労務比率,AX185,FALSE),IF(AW185="中",VLOOKUP($F201,労務比率,AX185,FALSE),VLOOKUP($F201,労務比率,AX185,FALSE))))))</f>
        <v>0</v>
      </c>
      <c r="AM186" s="408"/>
      <c r="AN186" s="404">
        <f>IF(V185="賃金で算定",0,INT(AH186*AL186/100))</f>
        <v>0</v>
      </c>
      <c r="AO186" s="405"/>
      <c r="AP186" s="405"/>
      <c r="AQ186" s="405"/>
      <c r="AR186" s="405"/>
      <c r="AS186" s="39"/>
      <c r="AT186" s="58"/>
      <c r="AU186" s="58"/>
      <c r="AV186" s="55"/>
      <c r="AW186" s="57"/>
      <c r="AX186" s="282"/>
      <c r="AY186" s="352">
        <f t="shared" ref="AY186" si="83">AH186</f>
        <v>0</v>
      </c>
      <c r="AZ186" s="350">
        <f>IF(AV185&lt;=設定シート!C$85,AH186,IF(AND(AV185&gt;=設定シート!E$85,AV185&lt;=設定シート!G$85),AH186*105/108,AH186))</f>
        <v>0</v>
      </c>
      <c r="BA186" s="347"/>
      <c r="BB186" s="350">
        <f t="shared" ref="BB186" si="84">IF($AL186="賃金で算定",0,INT(AY186*$AL186/100))</f>
        <v>0</v>
      </c>
      <c r="BC186" s="350">
        <f>IF(AY186=AZ186,BB186,AZ186*$AL186/100)</f>
        <v>0</v>
      </c>
      <c r="BD186" s="234"/>
      <c r="BE186" s="234"/>
      <c r="BL186" s="234">
        <f>IF(AY186=AZ186,0,1)</f>
        <v>0</v>
      </c>
      <c r="BM186" s="234" t="str">
        <f>IF(BL186=1,AL186,"")</f>
        <v/>
      </c>
    </row>
    <row r="187" spans="2:65" s="34" customFormat="1" ht="18" customHeight="1">
      <c r="B187" s="414"/>
      <c r="C187" s="415"/>
      <c r="D187" s="415"/>
      <c r="E187" s="415"/>
      <c r="F187" s="415"/>
      <c r="G187" s="415"/>
      <c r="H187" s="415"/>
      <c r="I187" s="451"/>
      <c r="J187" s="414"/>
      <c r="K187" s="415"/>
      <c r="L187" s="415"/>
      <c r="M187" s="415"/>
      <c r="N187" s="416"/>
      <c r="O187" s="389"/>
      <c r="P187" s="392" t="s">
        <v>45</v>
      </c>
      <c r="Q187" s="387"/>
      <c r="R187" s="382" t="s">
        <v>46</v>
      </c>
      <c r="S187" s="193"/>
      <c r="T187" s="420" t="s">
        <v>47</v>
      </c>
      <c r="U187" s="421"/>
      <c r="V187" s="422"/>
      <c r="W187" s="423"/>
      <c r="X187" s="423"/>
      <c r="Y187" s="77"/>
      <c r="Z187" s="41"/>
      <c r="AA187" s="42"/>
      <c r="AB187" s="42"/>
      <c r="AC187" s="43"/>
      <c r="AD187" s="41"/>
      <c r="AE187" s="42"/>
      <c r="AF187" s="42"/>
      <c r="AG187" s="48"/>
      <c r="AH187" s="409">
        <f>IF(V187="賃金で算定",V188+Z188-AD188,0)</f>
        <v>0</v>
      </c>
      <c r="AI187" s="410"/>
      <c r="AJ187" s="410"/>
      <c r="AK187" s="411"/>
      <c r="AL187" s="68"/>
      <c r="AM187" s="69"/>
      <c r="AN187" s="412"/>
      <c r="AO187" s="413"/>
      <c r="AP187" s="413"/>
      <c r="AQ187" s="413"/>
      <c r="AR187" s="413"/>
      <c r="AS187" s="40"/>
      <c r="AT187" s="58"/>
      <c r="AU187" s="58"/>
      <c r="AV187" s="55" t="str">
        <f>IF(OR(O187="",Q187=""),"", IF(O187&lt;20,DATE(O187+118,Q187,IF(S187="",1,S187)),DATE(O187+88,Q187,IF(S187="",1,S187))))</f>
        <v/>
      </c>
      <c r="AW187" s="57" t="str">
        <f>IF(AV187&lt;=設定シート!C$15,"昔",IF(AV187&lt;=設定シート!E$15,"上",IF(AV187&lt;=設定シート!G$15,"中","下")))</f>
        <v>下</v>
      </c>
      <c r="AX187" s="282">
        <f>IF(AV187&lt;=設定シート!$E$36,5,IF(AV187&lt;=設定シート!$I$36,7,IF(AV187&lt;=設定シート!$M$36,9,11)))</f>
        <v>11</v>
      </c>
      <c r="AY187" s="351"/>
      <c r="AZ187" s="349"/>
      <c r="BA187" s="353">
        <f t="shared" ref="BA187" si="85">AN187</f>
        <v>0</v>
      </c>
      <c r="BB187" s="349"/>
      <c r="BC187" s="349"/>
      <c r="BD187" s="234"/>
      <c r="BE187" s="234"/>
      <c r="BL187" s="1"/>
      <c r="BM187" s="1"/>
    </row>
    <row r="188" spans="2:65" s="34" customFormat="1" ht="18" customHeight="1">
      <c r="B188" s="417"/>
      <c r="C188" s="418"/>
      <c r="D188" s="418"/>
      <c r="E188" s="418"/>
      <c r="F188" s="418"/>
      <c r="G188" s="418"/>
      <c r="H188" s="418"/>
      <c r="I188" s="452"/>
      <c r="J188" s="417"/>
      <c r="K188" s="418"/>
      <c r="L188" s="418"/>
      <c r="M188" s="418"/>
      <c r="N188" s="419"/>
      <c r="O188" s="390"/>
      <c r="P188" s="393" t="s">
        <v>45</v>
      </c>
      <c r="Q188" s="388"/>
      <c r="R188" s="383" t="s">
        <v>46</v>
      </c>
      <c r="S188" s="196"/>
      <c r="T188" s="424" t="s">
        <v>48</v>
      </c>
      <c r="U188" s="425"/>
      <c r="V188" s="426"/>
      <c r="W188" s="427"/>
      <c r="X188" s="427"/>
      <c r="Y188" s="428"/>
      <c r="Z188" s="426"/>
      <c r="AA188" s="427"/>
      <c r="AB188" s="427"/>
      <c r="AC188" s="427"/>
      <c r="AD188" s="426">
        <v>0</v>
      </c>
      <c r="AE188" s="427"/>
      <c r="AF188" s="427"/>
      <c r="AG188" s="428"/>
      <c r="AH188" s="402">
        <f>IF(V187="賃金で算定",0,V188+Z188-AD188)</f>
        <v>0</v>
      </c>
      <c r="AI188" s="402"/>
      <c r="AJ188" s="402"/>
      <c r="AK188" s="403"/>
      <c r="AL188" s="407">
        <f>IF(V187="賃金で算定","賃金で算定",IF(OR(V188=0,$F201="",AV187=""),0,IF(AW187="昔",VLOOKUP($F201,労務比率,AX187,FALSE),IF(AW187="上",VLOOKUP($F201,労務比率,AX187,FALSE),IF(AW187="中",VLOOKUP($F201,労務比率,AX187,FALSE),VLOOKUP($F201,労務比率,AX187,FALSE))))))</f>
        <v>0</v>
      </c>
      <c r="AM188" s="408"/>
      <c r="AN188" s="404">
        <f>IF(V187="賃金で算定",0,INT(AH188*AL188/100))</f>
        <v>0</v>
      </c>
      <c r="AO188" s="405"/>
      <c r="AP188" s="405"/>
      <c r="AQ188" s="405"/>
      <c r="AR188" s="405"/>
      <c r="AS188" s="39"/>
      <c r="AT188" s="58"/>
      <c r="AU188" s="58"/>
      <c r="AV188" s="55"/>
      <c r="AW188" s="57"/>
      <c r="AX188" s="282"/>
      <c r="AY188" s="352">
        <f t="shared" ref="AY188" si="86">AH188</f>
        <v>0</v>
      </c>
      <c r="AZ188" s="350">
        <f>IF(AV187&lt;=設定シート!C$85,AH188,IF(AND(AV187&gt;=設定シート!E$85,AV187&lt;=設定シート!G$85),AH188*105/108,AH188))</f>
        <v>0</v>
      </c>
      <c r="BA188" s="347"/>
      <c r="BB188" s="350">
        <f t="shared" ref="BB188" si="87">IF($AL188="賃金で算定",0,INT(AY188*$AL188/100))</f>
        <v>0</v>
      </c>
      <c r="BC188" s="350">
        <f>IF(AY188=AZ188,BB188,AZ188*$AL188/100)</f>
        <v>0</v>
      </c>
      <c r="BD188" s="234"/>
      <c r="BE188" s="234"/>
      <c r="BL188" s="234">
        <f>IF(AY188=AZ188,0,1)</f>
        <v>0</v>
      </c>
      <c r="BM188" s="234" t="str">
        <f>IF(BL188=1,AL188,"")</f>
        <v/>
      </c>
    </row>
    <row r="189" spans="2:65" s="34" customFormat="1" ht="18" customHeight="1">
      <c r="B189" s="414"/>
      <c r="C189" s="415"/>
      <c r="D189" s="415"/>
      <c r="E189" s="415"/>
      <c r="F189" s="415"/>
      <c r="G189" s="415"/>
      <c r="H189" s="415"/>
      <c r="I189" s="451"/>
      <c r="J189" s="414"/>
      <c r="K189" s="415"/>
      <c r="L189" s="415"/>
      <c r="M189" s="415"/>
      <c r="N189" s="416"/>
      <c r="O189" s="389"/>
      <c r="P189" s="392" t="s">
        <v>45</v>
      </c>
      <c r="Q189" s="387"/>
      <c r="R189" s="382" t="s">
        <v>46</v>
      </c>
      <c r="S189" s="193"/>
      <c r="T189" s="420" t="s">
        <v>47</v>
      </c>
      <c r="U189" s="421"/>
      <c r="V189" s="422"/>
      <c r="W189" s="423"/>
      <c r="X189" s="423"/>
      <c r="Y189" s="78"/>
      <c r="Z189" s="37"/>
      <c r="AA189" s="38"/>
      <c r="AB189" s="38"/>
      <c r="AC189" s="49"/>
      <c r="AD189" s="37"/>
      <c r="AE189" s="38"/>
      <c r="AF189" s="38"/>
      <c r="AG189" s="50"/>
      <c r="AH189" s="409">
        <f>IF(V189="賃金で算定",V190+Z190-AD190,0)</f>
        <v>0</v>
      </c>
      <c r="AI189" s="410"/>
      <c r="AJ189" s="410"/>
      <c r="AK189" s="411"/>
      <c r="AL189" s="68"/>
      <c r="AM189" s="69"/>
      <c r="AN189" s="412"/>
      <c r="AO189" s="413"/>
      <c r="AP189" s="413"/>
      <c r="AQ189" s="413"/>
      <c r="AR189" s="413"/>
      <c r="AS189" s="40"/>
      <c r="AT189" s="58"/>
      <c r="AU189" s="58"/>
      <c r="AV189" s="55" t="str">
        <f>IF(OR(O189="",Q189=""),"", IF(O189&lt;20,DATE(O189+118,Q189,IF(S189="",1,S189)),DATE(O189+88,Q189,IF(S189="",1,S189))))</f>
        <v/>
      </c>
      <c r="AW189" s="57" t="str">
        <f>IF(AV189&lt;=設定シート!C$15,"昔",IF(AV189&lt;=設定シート!E$15,"上",IF(AV189&lt;=設定シート!G$15,"中","下")))</f>
        <v>下</v>
      </c>
      <c r="AX189" s="282">
        <f>IF(AV189&lt;=設定シート!$E$36,5,IF(AV189&lt;=設定シート!$I$36,7,IF(AV189&lt;=設定シート!$M$36,9,11)))</f>
        <v>11</v>
      </c>
      <c r="AY189" s="351"/>
      <c r="AZ189" s="349"/>
      <c r="BA189" s="353">
        <f t="shared" ref="BA189" si="88">AN189</f>
        <v>0</v>
      </c>
      <c r="BB189" s="349"/>
      <c r="BC189" s="349"/>
      <c r="BD189" s="234"/>
      <c r="BE189" s="234"/>
      <c r="BL189" s="1"/>
      <c r="BM189" s="1"/>
    </row>
    <row r="190" spans="2:65" s="34" customFormat="1" ht="18" customHeight="1">
      <c r="B190" s="417"/>
      <c r="C190" s="418"/>
      <c r="D190" s="418"/>
      <c r="E190" s="418"/>
      <c r="F190" s="418"/>
      <c r="G190" s="418"/>
      <c r="H190" s="418"/>
      <c r="I190" s="452"/>
      <c r="J190" s="417"/>
      <c r="K190" s="418"/>
      <c r="L190" s="418"/>
      <c r="M190" s="418"/>
      <c r="N190" s="419"/>
      <c r="O190" s="390"/>
      <c r="P190" s="393" t="s">
        <v>45</v>
      </c>
      <c r="Q190" s="388"/>
      <c r="R190" s="383" t="s">
        <v>46</v>
      </c>
      <c r="S190" s="196"/>
      <c r="T190" s="424" t="s">
        <v>48</v>
      </c>
      <c r="U190" s="425"/>
      <c r="V190" s="426"/>
      <c r="W190" s="427"/>
      <c r="X190" s="427"/>
      <c r="Y190" s="428"/>
      <c r="Z190" s="453"/>
      <c r="AA190" s="454"/>
      <c r="AB190" s="454"/>
      <c r="AC190" s="454"/>
      <c r="AD190" s="453">
        <v>0</v>
      </c>
      <c r="AE190" s="454"/>
      <c r="AF190" s="454"/>
      <c r="AG190" s="546"/>
      <c r="AH190" s="402">
        <f>IF(V189="賃金で算定",0,V190+Z190-AD190)</f>
        <v>0</v>
      </c>
      <c r="AI190" s="402"/>
      <c r="AJ190" s="402"/>
      <c r="AK190" s="403"/>
      <c r="AL190" s="407">
        <f>IF(V189="賃金で算定","賃金で算定",IF(OR(V190=0,$F201="",AV189=""),0,IF(AW189="昔",VLOOKUP($F201,労務比率,AX189,FALSE),IF(AW189="上",VLOOKUP($F201,労務比率,AX189,FALSE),IF(AW189="中",VLOOKUP($F201,労務比率,AX189,FALSE),VLOOKUP($F201,労務比率,AX189,FALSE))))))</f>
        <v>0</v>
      </c>
      <c r="AM190" s="408"/>
      <c r="AN190" s="404">
        <f>IF(V189="賃金で算定",0,INT(AH190*AL190/100))</f>
        <v>0</v>
      </c>
      <c r="AO190" s="405"/>
      <c r="AP190" s="405"/>
      <c r="AQ190" s="405"/>
      <c r="AR190" s="405"/>
      <c r="AS190" s="39"/>
      <c r="AT190" s="58"/>
      <c r="AU190" s="58"/>
      <c r="AV190" s="55"/>
      <c r="AW190" s="57"/>
      <c r="AX190" s="282"/>
      <c r="AY190" s="352">
        <f t="shared" ref="AY190" si="89">AH190</f>
        <v>0</v>
      </c>
      <c r="AZ190" s="350">
        <f>IF(AV189&lt;=設定シート!C$85,AH190,IF(AND(AV189&gt;=設定シート!E$85,AV189&lt;=設定シート!G$85),AH190*105/108,AH190))</f>
        <v>0</v>
      </c>
      <c r="BA190" s="347"/>
      <c r="BB190" s="350">
        <f t="shared" ref="BB190" si="90">IF($AL190="賃金で算定",0,INT(AY190*$AL190/100))</f>
        <v>0</v>
      </c>
      <c r="BC190" s="350">
        <f>IF(AY190=AZ190,BB190,AZ190*$AL190/100)</f>
        <v>0</v>
      </c>
      <c r="BD190" s="234"/>
      <c r="BE190" s="234"/>
      <c r="BL190" s="234">
        <f>IF(AY190=AZ190,0,1)</f>
        <v>0</v>
      </c>
      <c r="BM190" s="234" t="str">
        <f>IF(BL190=1,AL190,"")</f>
        <v/>
      </c>
    </row>
    <row r="191" spans="2:65" s="34" customFormat="1" ht="18" customHeight="1">
      <c r="B191" s="414"/>
      <c r="C191" s="415"/>
      <c r="D191" s="415"/>
      <c r="E191" s="415"/>
      <c r="F191" s="415"/>
      <c r="G191" s="415"/>
      <c r="H191" s="415"/>
      <c r="I191" s="451"/>
      <c r="J191" s="414"/>
      <c r="K191" s="415"/>
      <c r="L191" s="415"/>
      <c r="M191" s="415"/>
      <c r="N191" s="416"/>
      <c r="O191" s="389"/>
      <c r="P191" s="392" t="s">
        <v>45</v>
      </c>
      <c r="Q191" s="387"/>
      <c r="R191" s="382" t="s">
        <v>46</v>
      </c>
      <c r="S191" s="193"/>
      <c r="T191" s="420" t="s">
        <v>47</v>
      </c>
      <c r="U191" s="421"/>
      <c r="V191" s="422"/>
      <c r="W191" s="423"/>
      <c r="X191" s="423"/>
      <c r="Y191" s="77"/>
      <c r="Z191" s="41"/>
      <c r="AA191" s="42"/>
      <c r="AB191" s="42"/>
      <c r="AC191" s="43"/>
      <c r="AD191" s="41"/>
      <c r="AE191" s="42"/>
      <c r="AF191" s="42"/>
      <c r="AG191" s="48"/>
      <c r="AH191" s="409">
        <f>IF(V191="賃金で算定",V192+Z192-AD192,0)</f>
        <v>0</v>
      </c>
      <c r="AI191" s="410"/>
      <c r="AJ191" s="410"/>
      <c r="AK191" s="411"/>
      <c r="AL191" s="68"/>
      <c r="AM191" s="69"/>
      <c r="AN191" s="412"/>
      <c r="AO191" s="413"/>
      <c r="AP191" s="413"/>
      <c r="AQ191" s="413"/>
      <c r="AR191" s="413"/>
      <c r="AS191" s="40"/>
      <c r="AT191" s="58"/>
      <c r="AU191" s="58"/>
      <c r="AV191" s="55" t="str">
        <f>IF(OR(O191="",Q191=""),"", IF(O191&lt;20,DATE(O191+118,Q191,IF(S191="",1,S191)),DATE(O191+88,Q191,IF(S191="",1,S191))))</f>
        <v/>
      </c>
      <c r="AW191" s="57" t="str">
        <f>IF(AV191&lt;=設定シート!C$15,"昔",IF(AV191&lt;=設定シート!E$15,"上",IF(AV191&lt;=設定シート!G$15,"中","下")))</f>
        <v>下</v>
      </c>
      <c r="AX191" s="282">
        <f>IF(AV191&lt;=設定シート!$E$36,5,IF(AV191&lt;=設定シート!$I$36,7,IF(AV191&lt;=設定シート!$M$36,9,11)))</f>
        <v>11</v>
      </c>
      <c r="AY191" s="351"/>
      <c r="AZ191" s="349"/>
      <c r="BA191" s="353">
        <f t="shared" ref="BA191" si="91">AN191</f>
        <v>0</v>
      </c>
      <c r="BB191" s="349"/>
      <c r="BC191" s="349"/>
      <c r="BD191" s="234"/>
      <c r="BE191" s="234"/>
      <c r="BL191" s="1"/>
      <c r="BM191" s="1"/>
    </row>
    <row r="192" spans="2:65" s="34" customFormat="1" ht="18" customHeight="1">
      <c r="B192" s="417"/>
      <c r="C192" s="418"/>
      <c r="D192" s="418"/>
      <c r="E192" s="418"/>
      <c r="F192" s="418"/>
      <c r="G192" s="418"/>
      <c r="H192" s="418"/>
      <c r="I192" s="452"/>
      <c r="J192" s="417"/>
      <c r="K192" s="418"/>
      <c r="L192" s="418"/>
      <c r="M192" s="418"/>
      <c r="N192" s="419"/>
      <c r="O192" s="390"/>
      <c r="P192" s="393" t="s">
        <v>45</v>
      </c>
      <c r="Q192" s="388"/>
      <c r="R192" s="383" t="s">
        <v>46</v>
      </c>
      <c r="S192" s="196"/>
      <c r="T192" s="424" t="s">
        <v>48</v>
      </c>
      <c r="U192" s="425"/>
      <c r="V192" s="426"/>
      <c r="W192" s="427"/>
      <c r="X192" s="427"/>
      <c r="Y192" s="428"/>
      <c r="Z192" s="426"/>
      <c r="AA192" s="427"/>
      <c r="AB192" s="427"/>
      <c r="AC192" s="427"/>
      <c r="AD192" s="453">
        <v>0</v>
      </c>
      <c r="AE192" s="454"/>
      <c r="AF192" s="454"/>
      <c r="AG192" s="546"/>
      <c r="AH192" s="402">
        <f>IF(V191="賃金で算定",0,V192+Z192-AD192)</f>
        <v>0</v>
      </c>
      <c r="AI192" s="402"/>
      <c r="AJ192" s="402"/>
      <c r="AK192" s="403"/>
      <c r="AL192" s="407">
        <f>IF(V191="賃金で算定","賃金で算定",IF(OR(V192=0,$F201="",AV191=""),0,IF(AW191="昔",VLOOKUP($F201,労務比率,AX191,FALSE),IF(AW191="上",VLOOKUP($F201,労務比率,AX191,FALSE),IF(AW191="中",VLOOKUP($F201,労務比率,AX191,FALSE),VLOOKUP($F201,労務比率,AX191,FALSE))))))</f>
        <v>0</v>
      </c>
      <c r="AM192" s="408"/>
      <c r="AN192" s="404">
        <f>IF(V191="賃金で算定",0,INT(AH192*AL192/100))</f>
        <v>0</v>
      </c>
      <c r="AO192" s="405"/>
      <c r="AP192" s="405"/>
      <c r="AQ192" s="405"/>
      <c r="AR192" s="405"/>
      <c r="AS192" s="39"/>
      <c r="AT192" s="58"/>
      <c r="AU192" s="58"/>
      <c r="AV192" s="55"/>
      <c r="AW192" s="57"/>
      <c r="AX192" s="282"/>
      <c r="AY192" s="352">
        <f t="shared" ref="AY192" si="92">AH192</f>
        <v>0</v>
      </c>
      <c r="AZ192" s="350">
        <f>IF(AV191&lt;=設定シート!C$85,AH192,IF(AND(AV191&gt;=設定シート!E$85,AV191&lt;=設定シート!G$85),AH192*105/108,AH192))</f>
        <v>0</v>
      </c>
      <c r="BA192" s="347"/>
      <c r="BB192" s="350">
        <f t="shared" ref="BB192" si="93">IF($AL192="賃金で算定",0,INT(AY192*$AL192/100))</f>
        <v>0</v>
      </c>
      <c r="BC192" s="350">
        <f>IF(AY192=AZ192,BB192,AZ192*$AL192/100)</f>
        <v>0</v>
      </c>
      <c r="BD192" s="234"/>
      <c r="BE192" s="234"/>
      <c r="BL192" s="234">
        <f>IF(AY192=AZ192,0,1)</f>
        <v>0</v>
      </c>
      <c r="BM192" s="234" t="str">
        <f>IF(BL192=1,AL192,"")</f>
        <v/>
      </c>
    </row>
    <row r="193" spans="2:65" s="34" customFormat="1" ht="18" customHeight="1">
      <c r="B193" s="414"/>
      <c r="C193" s="415"/>
      <c r="D193" s="415"/>
      <c r="E193" s="415"/>
      <c r="F193" s="415"/>
      <c r="G193" s="415"/>
      <c r="H193" s="415"/>
      <c r="I193" s="451"/>
      <c r="J193" s="414"/>
      <c r="K193" s="415"/>
      <c r="L193" s="415"/>
      <c r="M193" s="415"/>
      <c r="N193" s="416"/>
      <c r="O193" s="389"/>
      <c r="P193" s="392" t="s">
        <v>45</v>
      </c>
      <c r="Q193" s="387"/>
      <c r="R193" s="382" t="s">
        <v>46</v>
      </c>
      <c r="S193" s="193"/>
      <c r="T193" s="420" t="s">
        <v>47</v>
      </c>
      <c r="U193" s="421"/>
      <c r="V193" s="422"/>
      <c r="W193" s="423"/>
      <c r="X193" s="423"/>
      <c r="Y193" s="77"/>
      <c r="Z193" s="41"/>
      <c r="AA193" s="42"/>
      <c r="AB193" s="42"/>
      <c r="AC193" s="43"/>
      <c r="AD193" s="41"/>
      <c r="AE193" s="42"/>
      <c r="AF193" s="42"/>
      <c r="AG193" s="48"/>
      <c r="AH193" s="409">
        <f>IF(V193="賃金で算定",V194+Z194-AD194,0)</f>
        <v>0</v>
      </c>
      <c r="AI193" s="410"/>
      <c r="AJ193" s="410"/>
      <c r="AK193" s="411"/>
      <c r="AL193" s="68"/>
      <c r="AM193" s="69"/>
      <c r="AN193" s="412"/>
      <c r="AO193" s="413"/>
      <c r="AP193" s="413"/>
      <c r="AQ193" s="413"/>
      <c r="AR193" s="413"/>
      <c r="AS193" s="40"/>
      <c r="AT193" s="58"/>
      <c r="AU193" s="58"/>
      <c r="AV193" s="55" t="str">
        <f>IF(OR(O193="",Q193=""),"", IF(O193&lt;20,DATE(O193+118,Q193,IF(S193="",1,S193)),DATE(O193+88,Q193,IF(S193="",1,S193))))</f>
        <v/>
      </c>
      <c r="AW193" s="57" t="str">
        <f>IF(AV193&lt;=設定シート!C$15,"昔",IF(AV193&lt;=設定シート!E$15,"上",IF(AV193&lt;=設定シート!G$15,"中","下")))</f>
        <v>下</v>
      </c>
      <c r="AX193" s="282">
        <f>IF(AV193&lt;=設定シート!$E$36,5,IF(AV193&lt;=設定シート!$I$36,7,IF(AV193&lt;=設定シート!$M$36,9,11)))</f>
        <v>11</v>
      </c>
      <c r="AY193" s="351"/>
      <c r="AZ193" s="349"/>
      <c r="BA193" s="353">
        <f t="shared" ref="BA193" si="94">AN193</f>
        <v>0</v>
      </c>
      <c r="BB193" s="349"/>
      <c r="BC193" s="349"/>
      <c r="BD193" s="234"/>
      <c r="BE193" s="234"/>
      <c r="BL193" s="1"/>
      <c r="BM193" s="1"/>
    </row>
    <row r="194" spans="2:65" s="34" customFormat="1" ht="18" customHeight="1">
      <c r="B194" s="417"/>
      <c r="C194" s="418"/>
      <c r="D194" s="418"/>
      <c r="E194" s="418"/>
      <c r="F194" s="418"/>
      <c r="G194" s="418"/>
      <c r="H194" s="418"/>
      <c r="I194" s="452"/>
      <c r="J194" s="417"/>
      <c r="K194" s="418"/>
      <c r="L194" s="418"/>
      <c r="M194" s="418"/>
      <c r="N194" s="419"/>
      <c r="O194" s="390"/>
      <c r="P194" s="393" t="s">
        <v>45</v>
      </c>
      <c r="Q194" s="388"/>
      <c r="R194" s="383" t="s">
        <v>46</v>
      </c>
      <c r="S194" s="196"/>
      <c r="T194" s="424" t="s">
        <v>48</v>
      </c>
      <c r="U194" s="425"/>
      <c r="V194" s="426"/>
      <c r="W194" s="427"/>
      <c r="X194" s="427"/>
      <c r="Y194" s="428"/>
      <c r="Z194" s="426"/>
      <c r="AA194" s="427"/>
      <c r="AB194" s="427"/>
      <c r="AC194" s="427"/>
      <c r="AD194" s="453">
        <v>0</v>
      </c>
      <c r="AE194" s="454"/>
      <c r="AF194" s="454"/>
      <c r="AG194" s="546"/>
      <c r="AH194" s="402">
        <f>IF(V193="賃金で算定",0,V194+Z194-AD194)</f>
        <v>0</v>
      </c>
      <c r="AI194" s="402"/>
      <c r="AJ194" s="402"/>
      <c r="AK194" s="403"/>
      <c r="AL194" s="407">
        <f>IF(V193="賃金で算定","賃金で算定",IF(OR(V194=0,$F201="",AV193=""),0,IF(AW193="昔",VLOOKUP($F201,労務比率,AX193,FALSE),IF(AW193="上",VLOOKUP($F201,労務比率,AX193,FALSE),IF(AW193="中",VLOOKUP($F201,労務比率,AX193,FALSE),VLOOKUP($F201,労務比率,AX193,FALSE))))))</f>
        <v>0</v>
      </c>
      <c r="AM194" s="408"/>
      <c r="AN194" s="404">
        <f>IF(V193="賃金で算定",0,INT(AH194*AL194/100))</f>
        <v>0</v>
      </c>
      <c r="AO194" s="405"/>
      <c r="AP194" s="405"/>
      <c r="AQ194" s="405"/>
      <c r="AR194" s="405"/>
      <c r="AS194" s="39"/>
      <c r="AT194" s="58"/>
      <c r="AU194" s="58"/>
      <c r="AV194" s="55"/>
      <c r="AW194" s="57"/>
      <c r="AX194" s="282"/>
      <c r="AY194" s="352">
        <f t="shared" ref="AY194" si="95">AH194</f>
        <v>0</v>
      </c>
      <c r="AZ194" s="350">
        <f>IF(AV193&lt;=設定シート!C$85,AH194,IF(AND(AV193&gt;=設定シート!E$85,AV193&lt;=設定シート!G$85),AH194*105/108,AH194))</f>
        <v>0</v>
      </c>
      <c r="BA194" s="347"/>
      <c r="BB194" s="350">
        <f t="shared" ref="BB194" si="96">IF($AL194="賃金で算定",0,INT(AY194*$AL194/100))</f>
        <v>0</v>
      </c>
      <c r="BC194" s="350">
        <f>IF(AY194=AZ194,BB194,AZ194*$AL194/100)</f>
        <v>0</v>
      </c>
      <c r="BD194" s="234"/>
      <c r="BE194" s="234"/>
      <c r="BL194" s="234">
        <f>IF(AY194=AZ194,0,1)</f>
        <v>0</v>
      </c>
      <c r="BM194" s="234" t="str">
        <f>IF(BL194=1,AL194,"")</f>
        <v/>
      </c>
    </row>
    <row r="195" spans="2:65" s="34" customFormat="1" ht="18" customHeight="1">
      <c r="B195" s="414"/>
      <c r="C195" s="415"/>
      <c r="D195" s="415"/>
      <c r="E195" s="415"/>
      <c r="F195" s="415"/>
      <c r="G195" s="415"/>
      <c r="H195" s="415"/>
      <c r="I195" s="451"/>
      <c r="J195" s="414"/>
      <c r="K195" s="415"/>
      <c r="L195" s="415"/>
      <c r="M195" s="415"/>
      <c r="N195" s="416"/>
      <c r="O195" s="389"/>
      <c r="P195" s="392" t="s">
        <v>45</v>
      </c>
      <c r="Q195" s="387"/>
      <c r="R195" s="382" t="s">
        <v>46</v>
      </c>
      <c r="S195" s="193"/>
      <c r="T195" s="420" t="s">
        <v>47</v>
      </c>
      <c r="U195" s="421"/>
      <c r="V195" s="422"/>
      <c r="W195" s="423"/>
      <c r="X195" s="423"/>
      <c r="Y195" s="77"/>
      <c r="Z195" s="41"/>
      <c r="AA195" s="42"/>
      <c r="AB195" s="42"/>
      <c r="AC195" s="43"/>
      <c r="AD195" s="41"/>
      <c r="AE195" s="42"/>
      <c r="AF195" s="42"/>
      <c r="AG195" s="48"/>
      <c r="AH195" s="409">
        <f>IF(V195="賃金で算定",V196+Z196-AD196,0)</f>
        <v>0</v>
      </c>
      <c r="AI195" s="410"/>
      <c r="AJ195" s="410"/>
      <c r="AK195" s="411"/>
      <c r="AL195" s="68"/>
      <c r="AM195" s="69"/>
      <c r="AN195" s="412"/>
      <c r="AO195" s="413"/>
      <c r="AP195" s="413"/>
      <c r="AQ195" s="413"/>
      <c r="AR195" s="413"/>
      <c r="AS195" s="40"/>
      <c r="AT195" s="58"/>
      <c r="AU195" s="58"/>
      <c r="AV195" s="55" t="str">
        <f>IF(OR(O195="",Q195=""),"", IF(O195&lt;20,DATE(O195+118,Q195,IF(S195="",1,S195)),DATE(O195+88,Q195,IF(S195="",1,S195))))</f>
        <v/>
      </c>
      <c r="AW195" s="57" t="str">
        <f>IF(AV195&lt;=設定シート!C$15,"昔",IF(AV195&lt;=設定シート!E$15,"上",IF(AV195&lt;=設定シート!G$15,"中","下")))</f>
        <v>下</v>
      </c>
      <c r="AX195" s="282">
        <f>IF(AV195&lt;=設定シート!$E$36,5,IF(AV195&lt;=設定シート!$I$36,7,IF(AV195&lt;=設定シート!$M$36,9,11)))</f>
        <v>11</v>
      </c>
      <c r="AY195" s="351"/>
      <c r="AZ195" s="349"/>
      <c r="BA195" s="353">
        <f t="shared" ref="BA195" si="97">AN195</f>
        <v>0</v>
      </c>
      <c r="BB195" s="349"/>
      <c r="BC195" s="349"/>
      <c r="BD195" s="234"/>
      <c r="BE195" s="234"/>
      <c r="BL195" s="1"/>
      <c r="BM195" s="1"/>
    </row>
    <row r="196" spans="2:65" s="34" customFormat="1" ht="18" customHeight="1">
      <c r="B196" s="417"/>
      <c r="C196" s="418"/>
      <c r="D196" s="418"/>
      <c r="E196" s="418"/>
      <c r="F196" s="418"/>
      <c r="G196" s="418"/>
      <c r="H196" s="418"/>
      <c r="I196" s="452"/>
      <c r="J196" s="417"/>
      <c r="K196" s="418"/>
      <c r="L196" s="418"/>
      <c r="M196" s="418"/>
      <c r="N196" s="419"/>
      <c r="O196" s="390"/>
      <c r="P196" s="393" t="s">
        <v>45</v>
      </c>
      <c r="Q196" s="388"/>
      <c r="R196" s="383" t="s">
        <v>46</v>
      </c>
      <c r="S196" s="196"/>
      <c r="T196" s="424" t="s">
        <v>48</v>
      </c>
      <c r="U196" s="425"/>
      <c r="V196" s="426"/>
      <c r="W196" s="427"/>
      <c r="X196" s="427"/>
      <c r="Y196" s="428"/>
      <c r="Z196" s="426"/>
      <c r="AA196" s="427"/>
      <c r="AB196" s="427"/>
      <c r="AC196" s="427"/>
      <c r="AD196" s="453">
        <v>0</v>
      </c>
      <c r="AE196" s="454"/>
      <c r="AF196" s="454"/>
      <c r="AG196" s="546"/>
      <c r="AH196" s="402">
        <f>IF(V195="賃金で算定",0,V196+Z196-AD196)</f>
        <v>0</v>
      </c>
      <c r="AI196" s="402"/>
      <c r="AJ196" s="402"/>
      <c r="AK196" s="403"/>
      <c r="AL196" s="407">
        <f>IF(V195="賃金で算定","賃金で算定",IF(OR(V196=0,$F201="",AV195=""),0,IF(AW195="昔",VLOOKUP($F201,労務比率,AX195,FALSE),IF(AW195="上",VLOOKUP($F201,労務比率,AX195,FALSE),IF(AW195="中",VLOOKUP($F201,労務比率,AX195,FALSE),VLOOKUP($F201,労務比率,AX195,FALSE))))))</f>
        <v>0</v>
      </c>
      <c r="AM196" s="408"/>
      <c r="AN196" s="404">
        <f>IF(V195="賃金で算定",0,INT(AH196*AL196/100))</f>
        <v>0</v>
      </c>
      <c r="AO196" s="405"/>
      <c r="AP196" s="405"/>
      <c r="AQ196" s="405"/>
      <c r="AR196" s="405"/>
      <c r="AS196" s="39"/>
      <c r="AT196" s="58"/>
      <c r="AU196" s="58"/>
      <c r="AV196" s="55"/>
      <c r="AW196" s="57"/>
      <c r="AX196" s="282"/>
      <c r="AY196" s="352">
        <f t="shared" ref="AY196" si="98">AH196</f>
        <v>0</v>
      </c>
      <c r="AZ196" s="350">
        <f>IF(AV195&lt;=設定シート!C$85,AH196,IF(AND(AV195&gt;=設定シート!E$85,AV195&lt;=設定シート!G$85),AH196*105/108,AH196))</f>
        <v>0</v>
      </c>
      <c r="BA196" s="347"/>
      <c r="BB196" s="350">
        <f t="shared" ref="BB196" si="99">IF($AL196="賃金で算定",0,INT(AY196*$AL196/100))</f>
        <v>0</v>
      </c>
      <c r="BC196" s="350">
        <f>IF(AY196=AZ196,BB196,AZ196*$AL196/100)</f>
        <v>0</v>
      </c>
      <c r="BD196" s="234"/>
      <c r="BE196" s="234"/>
      <c r="BL196" s="234">
        <f>IF(AY196=AZ196,0,1)</f>
        <v>0</v>
      </c>
      <c r="BM196" s="234" t="str">
        <f>IF(BL196=1,AL196,"")</f>
        <v/>
      </c>
    </row>
    <row r="197" spans="2:65" s="34" customFormat="1" ht="18" customHeight="1">
      <c r="B197" s="414"/>
      <c r="C197" s="415"/>
      <c r="D197" s="415"/>
      <c r="E197" s="415"/>
      <c r="F197" s="415"/>
      <c r="G197" s="415"/>
      <c r="H197" s="415"/>
      <c r="I197" s="451"/>
      <c r="J197" s="414"/>
      <c r="K197" s="415"/>
      <c r="L197" s="415"/>
      <c r="M197" s="415"/>
      <c r="N197" s="416"/>
      <c r="O197" s="389"/>
      <c r="P197" s="392" t="s">
        <v>45</v>
      </c>
      <c r="Q197" s="387"/>
      <c r="R197" s="382" t="s">
        <v>46</v>
      </c>
      <c r="S197" s="193"/>
      <c r="T197" s="420" t="s">
        <v>47</v>
      </c>
      <c r="U197" s="421"/>
      <c r="V197" s="422"/>
      <c r="W197" s="423"/>
      <c r="X197" s="423"/>
      <c r="Y197" s="77"/>
      <c r="Z197" s="41"/>
      <c r="AA197" s="42"/>
      <c r="AB197" s="42"/>
      <c r="AC197" s="43"/>
      <c r="AD197" s="41"/>
      <c r="AE197" s="42"/>
      <c r="AF197" s="42"/>
      <c r="AG197" s="48"/>
      <c r="AH197" s="409">
        <f>IF(V197="賃金で算定",V198+Z198-AD198,0)</f>
        <v>0</v>
      </c>
      <c r="AI197" s="410"/>
      <c r="AJ197" s="410"/>
      <c r="AK197" s="411"/>
      <c r="AL197" s="68"/>
      <c r="AM197" s="69"/>
      <c r="AN197" s="412"/>
      <c r="AO197" s="413"/>
      <c r="AP197" s="413"/>
      <c r="AQ197" s="413"/>
      <c r="AR197" s="413"/>
      <c r="AS197" s="40"/>
      <c r="AT197" s="58"/>
      <c r="AU197" s="58"/>
      <c r="AV197" s="55" t="str">
        <f>IF(OR(O197="",Q197=""),"", IF(O197&lt;20,DATE(O197+118,Q197,IF(S197="",1,S197)),DATE(O197+88,Q197,IF(S197="",1,S197))))</f>
        <v/>
      </c>
      <c r="AW197" s="57" t="str">
        <f>IF(AV197&lt;=設定シート!C$15,"昔",IF(AV197&lt;=設定シート!E$15,"上",IF(AV197&lt;=設定シート!G$15,"中","下")))</f>
        <v>下</v>
      </c>
      <c r="AX197" s="282">
        <f>IF(AV197&lt;=設定シート!$E$36,5,IF(AV197&lt;=設定シート!$I$36,7,IF(AV197&lt;=設定シート!$M$36,9,11)))</f>
        <v>11</v>
      </c>
      <c r="AY197" s="351"/>
      <c r="AZ197" s="349"/>
      <c r="BA197" s="353">
        <f t="shared" ref="BA197" si="100">AN197</f>
        <v>0</v>
      </c>
      <c r="BB197" s="349"/>
      <c r="BC197" s="349"/>
      <c r="BD197" s="234"/>
      <c r="BE197" s="234"/>
      <c r="BL197" s="1"/>
      <c r="BM197" s="1"/>
    </row>
    <row r="198" spans="2:65" s="34" customFormat="1" ht="18" customHeight="1">
      <c r="B198" s="417"/>
      <c r="C198" s="418"/>
      <c r="D198" s="418"/>
      <c r="E198" s="418"/>
      <c r="F198" s="418"/>
      <c r="G198" s="418"/>
      <c r="H198" s="418"/>
      <c r="I198" s="452"/>
      <c r="J198" s="417"/>
      <c r="K198" s="418"/>
      <c r="L198" s="418"/>
      <c r="M198" s="418"/>
      <c r="N198" s="419"/>
      <c r="O198" s="390"/>
      <c r="P198" s="393" t="s">
        <v>45</v>
      </c>
      <c r="Q198" s="388"/>
      <c r="R198" s="383" t="s">
        <v>46</v>
      </c>
      <c r="S198" s="196"/>
      <c r="T198" s="424" t="s">
        <v>48</v>
      </c>
      <c r="U198" s="425"/>
      <c r="V198" s="426"/>
      <c r="W198" s="427"/>
      <c r="X198" s="427"/>
      <c r="Y198" s="428"/>
      <c r="Z198" s="426"/>
      <c r="AA198" s="427"/>
      <c r="AB198" s="427"/>
      <c r="AC198" s="427"/>
      <c r="AD198" s="453">
        <v>0</v>
      </c>
      <c r="AE198" s="454"/>
      <c r="AF198" s="454"/>
      <c r="AG198" s="546"/>
      <c r="AH198" s="402">
        <f>IF(V197="賃金で算定",0,V198+Z198-AD198)</f>
        <v>0</v>
      </c>
      <c r="AI198" s="402"/>
      <c r="AJ198" s="402"/>
      <c r="AK198" s="403"/>
      <c r="AL198" s="407">
        <f>IF(V197="賃金で算定","賃金で算定",IF(OR(V198=0,$F201="",AV197=""),0,IF(AW197="昔",VLOOKUP($F201,労務比率,AX197,FALSE),IF(AW197="上",VLOOKUP($F201,労務比率,AX197,FALSE),IF(AW197="中",VLOOKUP($F201,労務比率,AX197,FALSE),VLOOKUP($F201,労務比率,AX197,FALSE))))))</f>
        <v>0</v>
      </c>
      <c r="AM198" s="408"/>
      <c r="AN198" s="404">
        <f>IF(V197="賃金で算定",0,INT(AH198*AL198/100))</f>
        <v>0</v>
      </c>
      <c r="AO198" s="405"/>
      <c r="AP198" s="405"/>
      <c r="AQ198" s="405"/>
      <c r="AR198" s="405"/>
      <c r="AS198" s="39"/>
      <c r="AT198" s="58"/>
      <c r="AU198" s="58"/>
      <c r="AV198" s="55"/>
      <c r="AW198" s="57"/>
      <c r="AX198" s="282"/>
      <c r="AY198" s="352">
        <f t="shared" ref="AY198" si="101">AH198</f>
        <v>0</v>
      </c>
      <c r="AZ198" s="350">
        <f>IF(AV197&lt;=設定シート!C$85,AH198,IF(AND(AV197&gt;=設定シート!E$85,AV197&lt;=設定シート!G$85),AH198*105/108,AH198))</f>
        <v>0</v>
      </c>
      <c r="BA198" s="347"/>
      <c r="BB198" s="350">
        <f t="shared" ref="BB198" si="102">IF($AL198="賃金で算定",0,INT(AY198*$AL198/100))</f>
        <v>0</v>
      </c>
      <c r="BC198" s="350">
        <f>IF(AY198=AZ198,BB198,AZ198*$AL198/100)</f>
        <v>0</v>
      </c>
      <c r="BD198" s="234"/>
      <c r="BE198" s="234"/>
      <c r="BL198" s="234">
        <f>IF(AY198=AZ198,0,1)</f>
        <v>0</v>
      </c>
      <c r="BM198" s="234" t="str">
        <f>IF(BL198=1,AL198,"")</f>
        <v/>
      </c>
    </row>
    <row r="199" spans="2:65" s="34" customFormat="1" ht="18" customHeight="1">
      <c r="B199" s="414"/>
      <c r="C199" s="415"/>
      <c r="D199" s="415"/>
      <c r="E199" s="415"/>
      <c r="F199" s="415"/>
      <c r="G199" s="415"/>
      <c r="H199" s="415"/>
      <c r="I199" s="451"/>
      <c r="J199" s="414"/>
      <c r="K199" s="415"/>
      <c r="L199" s="415"/>
      <c r="M199" s="415"/>
      <c r="N199" s="416"/>
      <c r="O199" s="389"/>
      <c r="P199" s="392" t="s">
        <v>45</v>
      </c>
      <c r="Q199" s="387"/>
      <c r="R199" s="382" t="s">
        <v>46</v>
      </c>
      <c r="S199" s="193"/>
      <c r="T199" s="420" t="s">
        <v>47</v>
      </c>
      <c r="U199" s="421"/>
      <c r="V199" s="422"/>
      <c r="W199" s="423"/>
      <c r="X199" s="423"/>
      <c r="Y199" s="77"/>
      <c r="Z199" s="41"/>
      <c r="AA199" s="42"/>
      <c r="AB199" s="42"/>
      <c r="AC199" s="43"/>
      <c r="AD199" s="41"/>
      <c r="AE199" s="42"/>
      <c r="AF199" s="42"/>
      <c r="AG199" s="48"/>
      <c r="AH199" s="409">
        <f>IF(V199="賃金で算定",V200+Z200-AD200,0)</f>
        <v>0</v>
      </c>
      <c r="AI199" s="410"/>
      <c r="AJ199" s="410"/>
      <c r="AK199" s="411"/>
      <c r="AL199" s="68"/>
      <c r="AM199" s="69"/>
      <c r="AN199" s="412"/>
      <c r="AO199" s="413"/>
      <c r="AP199" s="413"/>
      <c r="AQ199" s="413"/>
      <c r="AR199" s="413"/>
      <c r="AS199" s="40"/>
      <c r="AT199" s="58"/>
      <c r="AU199" s="58"/>
      <c r="AV199" s="55" t="str">
        <f>IF(OR(O199="",Q199=""),"", IF(O199&lt;20,DATE(O199+118,Q199,IF(S199="",1,S199)),DATE(O199+88,Q199,IF(S199="",1,S199))))</f>
        <v/>
      </c>
      <c r="AW199" s="57" t="str">
        <f>IF(AV199&lt;=設定シート!C$15,"昔",IF(AV199&lt;=設定シート!E$15,"上",IF(AV199&lt;=設定シート!G$15,"中","下")))</f>
        <v>下</v>
      </c>
      <c r="AX199" s="282">
        <f>IF(AV199&lt;=設定シート!$E$36,5,IF(AV199&lt;=設定シート!$I$36,7,IF(AV199&lt;=設定シート!$M$36,9,11)))</f>
        <v>11</v>
      </c>
      <c r="AY199" s="351"/>
      <c r="AZ199" s="349"/>
      <c r="BA199" s="353">
        <f t="shared" ref="BA199" si="103">AN199</f>
        <v>0</v>
      </c>
      <c r="BB199" s="349"/>
      <c r="BC199" s="349"/>
      <c r="BD199" s="234"/>
      <c r="BE199" s="234"/>
      <c r="BL199" s="1"/>
      <c r="BM199" s="1"/>
    </row>
    <row r="200" spans="2:65" s="34" customFormat="1" ht="18" customHeight="1">
      <c r="B200" s="417"/>
      <c r="C200" s="418"/>
      <c r="D200" s="418"/>
      <c r="E200" s="418"/>
      <c r="F200" s="418"/>
      <c r="G200" s="418"/>
      <c r="H200" s="418"/>
      <c r="I200" s="452"/>
      <c r="J200" s="417"/>
      <c r="K200" s="418"/>
      <c r="L200" s="418"/>
      <c r="M200" s="418"/>
      <c r="N200" s="419"/>
      <c r="O200" s="390"/>
      <c r="P200" s="391" t="s">
        <v>45</v>
      </c>
      <c r="Q200" s="388"/>
      <c r="R200" s="383" t="s">
        <v>46</v>
      </c>
      <c r="S200" s="196"/>
      <c r="T200" s="424" t="s">
        <v>48</v>
      </c>
      <c r="U200" s="425"/>
      <c r="V200" s="426"/>
      <c r="W200" s="427"/>
      <c r="X200" s="427"/>
      <c r="Y200" s="428"/>
      <c r="Z200" s="426"/>
      <c r="AA200" s="427"/>
      <c r="AB200" s="427"/>
      <c r="AC200" s="427"/>
      <c r="AD200" s="453">
        <v>0</v>
      </c>
      <c r="AE200" s="454"/>
      <c r="AF200" s="454"/>
      <c r="AG200" s="546"/>
      <c r="AH200" s="404">
        <f>IF(V199="賃金で算定",0,V200+Z200-AD200)</f>
        <v>0</v>
      </c>
      <c r="AI200" s="405"/>
      <c r="AJ200" s="405"/>
      <c r="AK200" s="406"/>
      <c r="AL200" s="407">
        <f>IF(V199="賃金で算定","賃金で算定",IF(OR(V200=0,$F201="",AV199=""),0,IF(AW199="昔",VLOOKUP($F201,労務比率,AX199,FALSE),IF(AW199="上",VLOOKUP($F201,労務比率,AX199,FALSE),IF(AW199="中",VLOOKUP($F201,労務比率,AX199,FALSE),VLOOKUP($F201,労務比率,AX199,FALSE))))))</f>
        <v>0</v>
      </c>
      <c r="AM200" s="408"/>
      <c r="AN200" s="404">
        <f>IF(V199="賃金で算定",0,INT(AH200*AL200/100))</f>
        <v>0</v>
      </c>
      <c r="AO200" s="405"/>
      <c r="AP200" s="405"/>
      <c r="AQ200" s="405"/>
      <c r="AR200" s="405"/>
      <c r="AS200" s="39"/>
      <c r="AT200" s="58"/>
      <c r="AU200" s="58"/>
      <c r="AV200" s="55"/>
      <c r="AW200" s="57"/>
      <c r="AX200" s="282"/>
      <c r="AY200" s="352">
        <f t="shared" ref="AY200" si="104">AH200</f>
        <v>0</v>
      </c>
      <c r="AZ200" s="350">
        <f>IF(AV199&lt;=設定シート!C$85,AH200,IF(AND(AV199&gt;=設定シート!E$85,AV199&lt;=設定シート!G$85),AH200*105/108,AH200))</f>
        <v>0</v>
      </c>
      <c r="BA200" s="347"/>
      <c r="BB200" s="350">
        <f t="shared" ref="BB200" si="105">IF($AL200="賃金で算定",0,INT(AY200*$AL200/100))</f>
        <v>0</v>
      </c>
      <c r="BC200" s="350">
        <f>IF(AY200=AZ200,BB200,AZ200*$AL200/100)</f>
        <v>0</v>
      </c>
      <c r="BD200" s="234"/>
      <c r="BE200" s="234"/>
      <c r="BL200" s="234">
        <f>IF(AY200=AZ200,0,1)</f>
        <v>0</v>
      </c>
      <c r="BM200" s="234" t="str">
        <f>IF(BL200=1,AL200,"")</f>
        <v/>
      </c>
    </row>
    <row r="201" spans="2:65" s="34" customFormat="1" ht="18" customHeight="1">
      <c r="B201" s="430" t="s">
        <v>134</v>
      </c>
      <c r="C201" s="431"/>
      <c r="D201" s="431"/>
      <c r="E201" s="432"/>
      <c r="F201" s="439"/>
      <c r="G201" s="440"/>
      <c r="H201" s="440"/>
      <c r="I201" s="440"/>
      <c r="J201" s="440"/>
      <c r="K201" s="440"/>
      <c r="L201" s="440"/>
      <c r="M201" s="440"/>
      <c r="N201" s="441"/>
      <c r="O201" s="430" t="s">
        <v>49</v>
      </c>
      <c r="P201" s="431"/>
      <c r="Q201" s="431"/>
      <c r="R201" s="431"/>
      <c r="S201" s="431"/>
      <c r="T201" s="431"/>
      <c r="U201" s="432"/>
      <c r="V201" s="448">
        <f>AH201</f>
        <v>0</v>
      </c>
      <c r="W201" s="449"/>
      <c r="X201" s="449"/>
      <c r="Y201" s="450"/>
      <c r="Z201" s="318"/>
      <c r="AA201" s="319"/>
      <c r="AB201" s="319"/>
      <c r="AC201" s="43"/>
      <c r="AD201" s="318"/>
      <c r="AE201" s="319"/>
      <c r="AF201" s="319"/>
      <c r="AG201" s="43"/>
      <c r="AH201" s="409">
        <f>AH183+AH185+AH187+AH189+AH191+AH193+AH195+AH197+AH199</f>
        <v>0</v>
      </c>
      <c r="AI201" s="410"/>
      <c r="AJ201" s="410"/>
      <c r="AK201" s="411"/>
      <c r="AL201" s="70"/>
      <c r="AM201" s="71"/>
      <c r="AN201" s="409">
        <f>AN183+AN185+AN187+AN189+AN191+AN193+AN195+AN197+AN199</f>
        <v>0</v>
      </c>
      <c r="AO201" s="410"/>
      <c r="AP201" s="410"/>
      <c r="AQ201" s="410"/>
      <c r="AR201" s="410"/>
      <c r="AS201" s="320"/>
      <c r="AT201" s="58"/>
      <c r="AU201" s="58"/>
      <c r="AW201" s="57"/>
      <c r="AX201" s="282"/>
      <c r="AY201" s="351"/>
      <c r="AZ201" s="354"/>
      <c r="BA201" s="361">
        <f>BA183+BA185+BA187+BA189+BA191+BA193+BA195+BA197+BA199</f>
        <v>0</v>
      </c>
      <c r="BB201" s="362">
        <f>BB184+BB186+BB188+BB190+BB192+BB194+BB196+BB198+BB200</f>
        <v>0</v>
      </c>
      <c r="BC201" s="362">
        <f>SUMIF(BL184:BL200,0,BC184:BC200)+ROUNDDOWN(ROUNDDOWN(BL201*105/108,0)*BM201/100,0)</f>
        <v>0</v>
      </c>
      <c r="BD201" s="234"/>
      <c r="BE201" s="234"/>
      <c r="BL201" s="234">
        <f>SUMIF(BL184:BL200,1,AH184:AK200)</f>
        <v>0</v>
      </c>
      <c r="BM201" s="234">
        <f>IF(COUNT(BM184:BM200)=0,0,SUM(BM184:BM200)/COUNT(BM184:BM200))</f>
        <v>0</v>
      </c>
    </row>
    <row r="202" spans="2:65" s="34" customFormat="1" ht="18" customHeight="1">
      <c r="B202" s="433"/>
      <c r="C202" s="434"/>
      <c r="D202" s="434"/>
      <c r="E202" s="435"/>
      <c r="F202" s="442"/>
      <c r="G202" s="443"/>
      <c r="H202" s="443"/>
      <c r="I202" s="443"/>
      <c r="J202" s="443"/>
      <c r="K202" s="443"/>
      <c r="L202" s="443"/>
      <c r="M202" s="443"/>
      <c r="N202" s="444"/>
      <c r="O202" s="433"/>
      <c r="P202" s="434"/>
      <c r="Q202" s="434"/>
      <c r="R202" s="434"/>
      <c r="S202" s="434"/>
      <c r="T202" s="434"/>
      <c r="U202" s="435"/>
      <c r="V202" s="401">
        <f>V184+V186+V188+V190+V192+V194+V196+V198+V200-V201</f>
        <v>0</v>
      </c>
      <c r="W202" s="402"/>
      <c r="X202" s="402"/>
      <c r="Y202" s="403"/>
      <c r="Z202" s="401">
        <f>Z184+Z186+Z188+Z190+Z192+Z194+Z196+Z198+Z200</f>
        <v>0</v>
      </c>
      <c r="AA202" s="402"/>
      <c r="AB202" s="402"/>
      <c r="AC202" s="402"/>
      <c r="AD202" s="401">
        <f>AD184+AD186+AD188+AD190+AD192+AD194+AD196+AD198+AD200</f>
        <v>0</v>
      </c>
      <c r="AE202" s="402"/>
      <c r="AF202" s="402"/>
      <c r="AG202" s="402"/>
      <c r="AH202" s="401">
        <f>AY202</f>
        <v>0</v>
      </c>
      <c r="AI202" s="402"/>
      <c r="AJ202" s="402"/>
      <c r="AK202" s="402"/>
      <c r="AL202" s="325"/>
      <c r="AM202" s="326"/>
      <c r="AN202" s="401">
        <f>BB202</f>
        <v>0</v>
      </c>
      <c r="AO202" s="402"/>
      <c r="AP202" s="402"/>
      <c r="AQ202" s="402"/>
      <c r="AR202" s="402"/>
      <c r="AS202" s="322"/>
      <c r="AT202" s="58"/>
      <c r="AU202" s="58"/>
      <c r="AW202" s="57"/>
      <c r="AX202" s="282"/>
      <c r="AY202" s="357">
        <f>AY184+AY186+AY188+AY190+AY192+AY194+AY196+AY198+AY200</f>
        <v>0</v>
      </c>
      <c r="AZ202" s="359"/>
      <c r="BA202" s="359"/>
      <c r="BB202" s="355">
        <f>BB201</f>
        <v>0</v>
      </c>
      <c r="BC202" s="363"/>
      <c r="BD202" s="234"/>
      <c r="BE202" s="234"/>
    </row>
    <row r="203" spans="2:65" s="34" customFormat="1" ht="18" customHeight="1">
      <c r="B203" s="436"/>
      <c r="C203" s="437"/>
      <c r="D203" s="437"/>
      <c r="E203" s="438"/>
      <c r="F203" s="445"/>
      <c r="G203" s="446"/>
      <c r="H203" s="446"/>
      <c r="I203" s="446"/>
      <c r="J203" s="446"/>
      <c r="K203" s="446"/>
      <c r="L203" s="446"/>
      <c r="M203" s="446"/>
      <c r="N203" s="447"/>
      <c r="O203" s="436"/>
      <c r="P203" s="437"/>
      <c r="Q203" s="437"/>
      <c r="R203" s="437"/>
      <c r="S203" s="437"/>
      <c r="T203" s="437"/>
      <c r="U203" s="438"/>
      <c r="V203" s="404"/>
      <c r="W203" s="405"/>
      <c r="X203" s="405"/>
      <c r="Y203" s="406"/>
      <c r="Z203" s="404"/>
      <c r="AA203" s="405"/>
      <c r="AB203" s="405"/>
      <c r="AC203" s="405"/>
      <c r="AD203" s="404"/>
      <c r="AE203" s="405"/>
      <c r="AF203" s="405"/>
      <c r="AG203" s="405"/>
      <c r="AH203" s="404">
        <f>AZ203</f>
        <v>0</v>
      </c>
      <c r="AI203" s="405"/>
      <c r="AJ203" s="405"/>
      <c r="AK203" s="406"/>
      <c r="AL203" s="323"/>
      <c r="AM203" s="324"/>
      <c r="AN203" s="404">
        <f>BC203</f>
        <v>0</v>
      </c>
      <c r="AO203" s="405"/>
      <c r="AP203" s="405"/>
      <c r="AQ203" s="405"/>
      <c r="AR203" s="405"/>
      <c r="AS203" s="321"/>
      <c r="AT203" s="58"/>
      <c r="AU203" s="198"/>
      <c r="AW203" s="57"/>
      <c r="AX203" s="282"/>
      <c r="AY203" s="358"/>
      <c r="AZ203" s="360">
        <f>IF(AZ184+AZ186+AZ188+AZ190+AZ192+AZ194+AZ196+AZ198+AZ200=AY202,0,ROUNDDOWN(AZ184+AZ186+AZ188+AZ190+AZ192+AZ194+AZ196+AZ198+AZ200,0))</f>
        <v>0</v>
      </c>
      <c r="BA203" s="356"/>
      <c r="BB203" s="356"/>
      <c r="BC203" s="360">
        <f>IF(BC201=BB202,0,BC201)</f>
        <v>0</v>
      </c>
      <c r="BD203" s="234"/>
      <c r="BE203" s="234"/>
    </row>
    <row r="204" spans="2:65" s="34" customFormat="1" ht="18" customHeight="1">
      <c r="AD204" s="1" t="str">
        <f>IF(AND($F201="",$V201+$V202&gt;0),"事業の種類を選択してください。","")</f>
        <v/>
      </c>
      <c r="AE204" s="1"/>
      <c r="AF204" s="1"/>
      <c r="AG204" s="1"/>
      <c r="AH204" s="1"/>
      <c r="AI204" s="1"/>
      <c r="AJ204" s="1"/>
      <c r="AK204" s="1"/>
      <c r="AL204" s="1"/>
      <c r="AM204" s="1"/>
      <c r="AN204" s="429">
        <f>IF(AN201=0,0,AN201+IF(AN203=0,AN202,AN203))</f>
        <v>0</v>
      </c>
      <c r="AO204" s="429"/>
      <c r="AP204" s="429"/>
      <c r="AQ204" s="429"/>
      <c r="AR204" s="429"/>
      <c r="AS204" s="58"/>
      <c r="AT204" s="58"/>
      <c r="AU204" s="58"/>
      <c r="AW204" s="57"/>
      <c r="AX204" s="282"/>
      <c r="AY204" s="282"/>
      <c r="AZ204" s="282"/>
      <c r="BA204" s="282"/>
      <c r="BB204" s="282"/>
      <c r="BC204" s="282"/>
      <c r="BD204" s="234"/>
      <c r="BE204" s="234"/>
    </row>
    <row r="205" spans="2:65" s="34" customFormat="1" ht="31.5" customHeight="1">
      <c r="AN205" s="79"/>
      <c r="AO205" s="79"/>
      <c r="AP205" s="79"/>
      <c r="AQ205" s="79"/>
      <c r="AR205" s="79"/>
      <c r="AS205" s="58"/>
      <c r="AT205" s="58"/>
      <c r="AU205" s="58"/>
      <c r="AW205" s="57"/>
      <c r="AX205" s="282"/>
      <c r="AY205" s="282"/>
      <c r="AZ205" s="282"/>
      <c r="BA205" s="282"/>
      <c r="BB205" s="282"/>
      <c r="BC205" s="282"/>
      <c r="BD205" s="234"/>
      <c r="BE205" s="234"/>
    </row>
    <row r="206" spans="2:65" s="34" customFormat="1" ht="7.5" customHeight="1">
      <c r="X206" s="36"/>
      <c r="Y206" s="36"/>
      <c r="Z206" s="58"/>
      <c r="AA206" s="58"/>
      <c r="AB206" s="58"/>
      <c r="AC206" s="58"/>
      <c r="AD206" s="58"/>
      <c r="AE206" s="58"/>
      <c r="AF206" s="58"/>
      <c r="AG206" s="58"/>
      <c r="AH206" s="58"/>
      <c r="AI206" s="58"/>
      <c r="AJ206" s="58"/>
      <c r="AK206" s="58"/>
      <c r="AL206" s="58"/>
      <c r="AM206" s="58"/>
      <c r="AN206" s="58"/>
      <c r="AO206" s="58"/>
      <c r="AP206" s="58"/>
      <c r="AQ206" s="58"/>
      <c r="AR206" s="58"/>
      <c r="AS206" s="58"/>
      <c r="AT206" s="1"/>
      <c r="AU206" s="1"/>
      <c r="AW206" s="57"/>
      <c r="AX206" s="282"/>
      <c r="AY206" s="282"/>
      <c r="AZ206" s="282"/>
      <c r="BA206" s="282"/>
      <c r="BB206" s="282"/>
      <c r="BC206" s="282"/>
      <c r="BD206" s="234"/>
      <c r="BE206" s="234"/>
    </row>
    <row r="207" spans="2:65" s="34" customFormat="1" ht="10.5" customHeight="1">
      <c r="X207" s="36"/>
      <c r="Y207" s="36"/>
      <c r="Z207" s="58"/>
      <c r="AA207" s="58"/>
      <c r="AB207" s="58"/>
      <c r="AC207" s="58"/>
      <c r="AD207" s="58"/>
      <c r="AE207" s="58"/>
      <c r="AF207" s="58"/>
      <c r="AG207" s="58"/>
      <c r="AH207" s="58"/>
      <c r="AI207" s="58"/>
      <c r="AJ207" s="58"/>
      <c r="AK207" s="58"/>
      <c r="AL207" s="58"/>
      <c r="AM207" s="58"/>
      <c r="AN207" s="58"/>
      <c r="AO207" s="58"/>
      <c r="AP207" s="58"/>
      <c r="AQ207" s="58"/>
      <c r="AR207" s="58"/>
      <c r="AS207" s="58"/>
      <c r="AT207" s="1"/>
      <c r="AU207" s="1"/>
      <c r="AW207" s="57"/>
      <c r="AX207" s="282"/>
      <c r="AY207" s="282"/>
      <c r="AZ207" s="282"/>
      <c r="BA207" s="282"/>
      <c r="BB207" s="282"/>
      <c r="BC207" s="282"/>
      <c r="BD207" s="234"/>
      <c r="BE207" s="234"/>
    </row>
    <row r="208" spans="2:65" s="34" customFormat="1" ht="5.25" customHeight="1">
      <c r="X208" s="36"/>
      <c r="Y208" s="36"/>
      <c r="Z208" s="58"/>
      <c r="AA208" s="58"/>
      <c r="AB208" s="58"/>
      <c r="AC208" s="58"/>
      <c r="AD208" s="58"/>
      <c r="AE208" s="58"/>
      <c r="AF208" s="58"/>
      <c r="AG208" s="58"/>
      <c r="AH208" s="58"/>
      <c r="AI208" s="58"/>
      <c r="AJ208" s="58"/>
      <c r="AK208" s="58"/>
      <c r="AL208" s="58"/>
      <c r="AM208" s="58"/>
      <c r="AN208" s="58"/>
      <c r="AO208" s="58"/>
      <c r="AP208" s="58"/>
      <c r="AQ208" s="58"/>
      <c r="AR208" s="58"/>
      <c r="AS208" s="58"/>
      <c r="AT208" s="1"/>
      <c r="AU208" s="1"/>
      <c r="AW208" s="57"/>
      <c r="AX208" s="282"/>
      <c r="AY208" s="282"/>
      <c r="AZ208" s="282"/>
      <c r="BA208" s="282"/>
      <c r="BB208" s="282"/>
      <c r="BC208" s="282"/>
      <c r="BD208" s="234"/>
      <c r="BE208" s="234"/>
    </row>
    <row r="209" spans="2:65" s="34" customFormat="1" ht="5.25" customHeight="1">
      <c r="X209" s="36"/>
      <c r="Y209" s="36"/>
      <c r="Z209" s="58"/>
      <c r="AA209" s="58"/>
      <c r="AB209" s="58"/>
      <c r="AC209" s="58"/>
      <c r="AD209" s="58"/>
      <c r="AE209" s="58"/>
      <c r="AF209" s="58"/>
      <c r="AG209" s="58"/>
      <c r="AH209" s="58"/>
      <c r="AI209" s="58"/>
      <c r="AJ209" s="58"/>
      <c r="AK209" s="58"/>
      <c r="AL209" s="58"/>
      <c r="AM209" s="58"/>
      <c r="AN209" s="58"/>
      <c r="AO209" s="58"/>
      <c r="AP209" s="58"/>
      <c r="AQ209" s="58"/>
      <c r="AR209" s="58"/>
      <c r="AS209" s="58"/>
      <c r="AT209" s="1"/>
      <c r="AU209" s="1"/>
      <c r="AW209" s="57"/>
      <c r="AX209" s="282"/>
      <c r="AY209" s="282"/>
      <c r="AZ209" s="282"/>
      <c r="BA209" s="282"/>
      <c r="BB209" s="282"/>
      <c r="BC209" s="282"/>
      <c r="BD209" s="234"/>
      <c r="BE209" s="234"/>
    </row>
    <row r="210" spans="2:65" s="34" customFormat="1" ht="5.25" customHeight="1">
      <c r="X210" s="36"/>
      <c r="Y210" s="36"/>
      <c r="Z210" s="58"/>
      <c r="AA210" s="58"/>
      <c r="AB210" s="58"/>
      <c r="AC210" s="58"/>
      <c r="AD210" s="58"/>
      <c r="AE210" s="58"/>
      <c r="AF210" s="58"/>
      <c r="AG210" s="58"/>
      <c r="AH210" s="58"/>
      <c r="AI210" s="58"/>
      <c r="AJ210" s="58"/>
      <c r="AK210" s="58"/>
      <c r="AL210" s="58"/>
      <c r="AM210" s="58"/>
      <c r="AN210" s="58"/>
      <c r="AO210" s="58"/>
      <c r="AP210" s="58"/>
      <c r="AQ210" s="58"/>
      <c r="AR210" s="58"/>
      <c r="AS210" s="58"/>
      <c r="AT210" s="1"/>
      <c r="AU210" s="1"/>
      <c r="AW210" s="57"/>
      <c r="AX210" s="282"/>
      <c r="AY210" s="282"/>
      <c r="AZ210" s="282"/>
      <c r="BA210" s="282"/>
      <c r="BB210" s="282"/>
      <c r="BC210" s="282"/>
      <c r="BD210" s="234"/>
      <c r="BE210" s="234"/>
    </row>
    <row r="211" spans="2:65" s="34" customFormat="1" ht="5.25" customHeight="1">
      <c r="X211" s="36"/>
      <c r="Y211" s="36"/>
      <c r="Z211" s="58"/>
      <c r="AA211" s="58"/>
      <c r="AB211" s="58"/>
      <c r="AC211" s="58"/>
      <c r="AD211" s="58"/>
      <c r="AE211" s="58"/>
      <c r="AF211" s="58"/>
      <c r="AG211" s="58"/>
      <c r="AH211" s="58"/>
      <c r="AI211" s="58"/>
      <c r="AJ211" s="58"/>
      <c r="AK211" s="58"/>
      <c r="AL211" s="58"/>
      <c r="AM211" s="58"/>
      <c r="AN211" s="58"/>
      <c r="AO211" s="58"/>
      <c r="AP211" s="58"/>
      <c r="AQ211" s="58"/>
      <c r="AR211" s="58"/>
      <c r="AS211" s="58"/>
      <c r="AT211" s="1"/>
      <c r="AU211" s="1"/>
      <c r="AW211" s="57"/>
      <c r="AX211" s="282"/>
      <c r="AY211" s="282"/>
      <c r="AZ211" s="282"/>
      <c r="BA211" s="282"/>
      <c r="BB211" s="282"/>
      <c r="BC211" s="282"/>
      <c r="BD211" s="234"/>
      <c r="BE211" s="234"/>
    </row>
    <row r="212" spans="2:65" s="34" customFormat="1" ht="17.25" customHeight="1">
      <c r="B212" s="59" t="s">
        <v>50</v>
      </c>
      <c r="L212" s="58"/>
      <c r="M212" s="58"/>
      <c r="N212" s="58"/>
      <c r="O212" s="58"/>
      <c r="P212" s="58"/>
      <c r="Q212" s="58"/>
      <c r="R212" s="58"/>
      <c r="S212" s="60"/>
      <c r="T212" s="60"/>
      <c r="U212" s="60"/>
      <c r="V212" s="60"/>
      <c r="W212" s="60"/>
      <c r="X212" s="58"/>
      <c r="Y212" s="58"/>
      <c r="Z212" s="58"/>
      <c r="AA212" s="58"/>
      <c r="AB212" s="58"/>
      <c r="AC212" s="58"/>
      <c r="AL212" s="61"/>
      <c r="AM212" s="1"/>
      <c r="AN212" s="1"/>
      <c r="AO212" s="1"/>
      <c r="AP212" s="1"/>
      <c r="AW212" s="57"/>
      <c r="AX212" s="282"/>
      <c r="AY212" s="282"/>
      <c r="AZ212" s="282"/>
      <c r="BA212" s="282"/>
      <c r="BB212" s="282"/>
      <c r="BC212" s="282"/>
      <c r="BD212" s="234"/>
      <c r="BE212" s="234"/>
    </row>
    <row r="213" spans="2:65" s="34" customFormat="1" ht="12.75" customHeight="1">
      <c r="L213" s="58"/>
      <c r="M213" s="62"/>
      <c r="N213" s="62"/>
      <c r="O213" s="62"/>
      <c r="P213" s="62"/>
      <c r="Q213" s="62"/>
      <c r="R213" s="62"/>
      <c r="S213" s="62"/>
      <c r="T213" s="63"/>
      <c r="U213" s="63"/>
      <c r="V213" s="63"/>
      <c r="W213" s="63"/>
      <c r="X213" s="63"/>
      <c r="Y213" s="63"/>
      <c r="Z213" s="63"/>
      <c r="AA213" s="62"/>
      <c r="AB213" s="62"/>
      <c r="AC213" s="62"/>
      <c r="AL213" s="61"/>
      <c r="AM213" s="540" t="s">
        <v>325</v>
      </c>
      <c r="AN213" s="541"/>
      <c r="AO213" s="541"/>
      <c r="AP213" s="542"/>
      <c r="AW213" s="57"/>
      <c r="AX213" s="282"/>
      <c r="AY213" s="282"/>
      <c r="AZ213" s="282"/>
      <c r="BA213" s="282"/>
      <c r="BB213" s="282"/>
      <c r="BC213" s="282"/>
      <c r="BD213" s="234"/>
      <c r="BE213" s="234"/>
    </row>
    <row r="214" spans="2:65" s="34" customFormat="1" ht="12.75" customHeight="1">
      <c r="L214" s="58"/>
      <c r="M214" s="62"/>
      <c r="N214" s="62"/>
      <c r="O214" s="62"/>
      <c r="P214" s="62"/>
      <c r="Q214" s="62"/>
      <c r="R214" s="62"/>
      <c r="S214" s="62"/>
      <c r="T214" s="63"/>
      <c r="U214" s="63"/>
      <c r="V214" s="63"/>
      <c r="W214" s="63"/>
      <c r="X214" s="63"/>
      <c r="Y214" s="63"/>
      <c r="Z214" s="63"/>
      <c r="AA214" s="62"/>
      <c r="AB214" s="62"/>
      <c r="AC214" s="62"/>
      <c r="AL214" s="61"/>
      <c r="AM214" s="543"/>
      <c r="AN214" s="544"/>
      <c r="AO214" s="544"/>
      <c r="AP214" s="545"/>
      <c r="AW214" s="57"/>
      <c r="AX214" s="282"/>
      <c r="AY214" s="282"/>
      <c r="AZ214" s="282"/>
      <c r="BA214" s="282"/>
      <c r="BB214" s="282"/>
      <c r="BC214" s="282"/>
      <c r="BD214" s="234"/>
      <c r="BE214" s="234"/>
    </row>
    <row r="215" spans="2:65" s="34" customFormat="1" ht="12.75" customHeight="1">
      <c r="L215" s="58"/>
      <c r="M215" s="62"/>
      <c r="N215" s="62"/>
      <c r="O215" s="62"/>
      <c r="P215" s="62"/>
      <c r="Q215" s="62"/>
      <c r="R215" s="62"/>
      <c r="S215" s="62"/>
      <c r="T215" s="62"/>
      <c r="U215" s="62"/>
      <c r="V215" s="62"/>
      <c r="W215" s="62"/>
      <c r="X215" s="62"/>
      <c r="Y215" s="62"/>
      <c r="Z215" s="62"/>
      <c r="AA215" s="62"/>
      <c r="AB215" s="62"/>
      <c r="AC215" s="62"/>
      <c r="AL215" s="61"/>
      <c r="AM215" s="394"/>
      <c r="AN215" s="394"/>
      <c r="AO215" s="4"/>
      <c r="AP215" s="4"/>
      <c r="AW215" s="57"/>
      <c r="AX215" s="282"/>
      <c r="AY215" s="282"/>
      <c r="AZ215" s="282"/>
      <c r="BA215" s="282"/>
      <c r="BB215" s="282"/>
      <c r="BC215" s="282"/>
      <c r="BD215" s="234"/>
      <c r="BE215" s="234"/>
    </row>
    <row r="216" spans="2:65" s="34" customFormat="1" ht="6" customHeight="1">
      <c r="L216" s="58"/>
      <c r="M216" s="62"/>
      <c r="N216" s="62"/>
      <c r="O216" s="62"/>
      <c r="P216" s="62"/>
      <c r="Q216" s="62"/>
      <c r="R216" s="62"/>
      <c r="S216" s="62"/>
      <c r="T216" s="62"/>
      <c r="U216" s="62"/>
      <c r="V216" s="62"/>
      <c r="W216" s="62"/>
      <c r="X216" s="62"/>
      <c r="Y216" s="62"/>
      <c r="Z216" s="62"/>
      <c r="AA216" s="62"/>
      <c r="AB216" s="62"/>
      <c r="AC216" s="62"/>
      <c r="AL216" s="61"/>
      <c r="AM216" s="61"/>
      <c r="AW216" s="57"/>
      <c r="AX216" s="282"/>
      <c r="AY216" s="282"/>
      <c r="AZ216" s="282"/>
      <c r="BA216" s="282"/>
      <c r="BB216" s="282"/>
      <c r="BC216" s="282"/>
      <c r="BD216" s="234"/>
      <c r="BE216" s="234"/>
    </row>
    <row r="217" spans="2:65" s="34" customFormat="1" ht="12.75" customHeight="1">
      <c r="B217" s="515" t="s">
        <v>2</v>
      </c>
      <c r="C217" s="516"/>
      <c r="D217" s="516"/>
      <c r="E217" s="516"/>
      <c r="F217" s="516"/>
      <c r="G217" s="516"/>
      <c r="H217" s="516"/>
      <c r="I217" s="516"/>
      <c r="J217" s="518" t="s">
        <v>10</v>
      </c>
      <c r="K217" s="518"/>
      <c r="L217" s="64" t="s">
        <v>3</v>
      </c>
      <c r="M217" s="518" t="s">
        <v>11</v>
      </c>
      <c r="N217" s="518"/>
      <c r="O217" s="519" t="s">
        <v>12</v>
      </c>
      <c r="P217" s="518"/>
      <c r="Q217" s="518"/>
      <c r="R217" s="518"/>
      <c r="S217" s="518"/>
      <c r="T217" s="518"/>
      <c r="U217" s="518" t="s">
        <v>13</v>
      </c>
      <c r="V217" s="518"/>
      <c r="W217" s="518"/>
      <c r="X217" s="58"/>
      <c r="Y217" s="58"/>
      <c r="Z217" s="58"/>
      <c r="AA217" s="58"/>
      <c r="AB217" s="58"/>
      <c r="AC217" s="58"/>
      <c r="AD217" s="35"/>
      <c r="AE217" s="35"/>
      <c r="AF217" s="35"/>
      <c r="AG217" s="35"/>
      <c r="AH217" s="35"/>
      <c r="AI217" s="35"/>
      <c r="AJ217" s="35"/>
      <c r="AK217" s="58"/>
      <c r="AL217" s="520">
        <f ca="1">$AL$9</f>
        <v>30</v>
      </c>
      <c r="AM217" s="521"/>
      <c r="AN217" s="529" t="s">
        <v>4</v>
      </c>
      <c r="AO217" s="529"/>
      <c r="AP217" s="521">
        <v>6</v>
      </c>
      <c r="AQ217" s="521"/>
      <c r="AR217" s="529" t="s">
        <v>5</v>
      </c>
      <c r="AS217" s="530"/>
      <c r="AT217" s="58"/>
      <c r="AU217" s="58"/>
      <c r="AW217" s="57"/>
      <c r="AX217" s="282"/>
      <c r="AY217" s="282"/>
      <c r="AZ217" s="282"/>
      <c r="BA217" s="282"/>
      <c r="BB217" s="282"/>
      <c r="BC217" s="282"/>
      <c r="BD217" s="234"/>
      <c r="BE217" s="234"/>
    </row>
    <row r="218" spans="2:65" s="34" customFormat="1" ht="13.5" customHeight="1">
      <c r="B218" s="516"/>
      <c r="C218" s="516"/>
      <c r="D218" s="516"/>
      <c r="E218" s="516"/>
      <c r="F218" s="516"/>
      <c r="G218" s="516"/>
      <c r="H218" s="516"/>
      <c r="I218" s="516"/>
      <c r="J218" s="535">
        <f>$J$10</f>
        <v>0</v>
      </c>
      <c r="K218" s="473">
        <f>$K$10</f>
        <v>0</v>
      </c>
      <c r="L218" s="537">
        <f>$L$10</f>
        <v>0</v>
      </c>
      <c r="M218" s="476">
        <f>$M$10</f>
        <v>0</v>
      </c>
      <c r="N218" s="473">
        <f>$N$10</f>
        <v>0</v>
      </c>
      <c r="O218" s="476">
        <f>$O$10</f>
        <v>0</v>
      </c>
      <c r="P218" s="470">
        <f>$P$10</f>
        <v>0</v>
      </c>
      <c r="Q218" s="470">
        <f>$Q$10</f>
        <v>0</v>
      </c>
      <c r="R218" s="470">
        <f>$R$10</f>
        <v>0</v>
      </c>
      <c r="S218" s="470">
        <f>$S$10</f>
        <v>0</v>
      </c>
      <c r="T218" s="473">
        <f>$T$10</f>
        <v>0</v>
      </c>
      <c r="U218" s="476">
        <f>$U$10</f>
        <v>0</v>
      </c>
      <c r="V218" s="470">
        <f>$V$10</f>
        <v>0</v>
      </c>
      <c r="W218" s="473">
        <f>$W$10</f>
        <v>0</v>
      </c>
      <c r="X218" s="58"/>
      <c r="Y218" s="58"/>
      <c r="Z218" s="58"/>
      <c r="AA218" s="58"/>
      <c r="AB218" s="58"/>
      <c r="AC218" s="58"/>
      <c r="AD218" s="35"/>
      <c r="AE218" s="35"/>
      <c r="AF218" s="35"/>
      <c r="AG218" s="35"/>
      <c r="AH218" s="35"/>
      <c r="AI218" s="35"/>
      <c r="AJ218" s="35"/>
      <c r="AK218" s="58"/>
      <c r="AL218" s="522"/>
      <c r="AM218" s="523"/>
      <c r="AN218" s="531"/>
      <c r="AO218" s="531"/>
      <c r="AP218" s="523"/>
      <c r="AQ218" s="523"/>
      <c r="AR218" s="531"/>
      <c r="AS218" s="532"/>
      <c r="AT218" s="58"/>
      <c r="AU218" s="58"/>
      <c r="AW218" s="57"/>
      <c r="AX218" s="282"/>
      <c r="AY218" s="282"/>
      <c r="AZ218" s="282"/>
      <c r="BA218" s="282"/>
      <c r="BB218" s="282"/>
      <c r="BC218" s="282"/>
      <c r="BD218" s="234"/>
      <c r="BE218" s="234"/>
    </row>
    <row r="219" spans="2:65" s="34" customFormat="1" ht="9" customHeight="1">
      <c r="B219" s="516"/>
      <c r="C219" s="516"/>
      <c r="D219" s="516"/>
      <c r="E219" s="516"/>
      <c r="F219" s="516"/>
      <c r="G219" s="516"/>
      <c r="H219" s="516"/>
      <c r="I219" s="516"/>
      <c r="J219" s="536"/>
      <c r="K219" s="474"/>
      <c r="L219" s="538"/>
      <c r="M219" s="477"/>
      <c r="N219" s="474"/>
      <c r="O219" s="477"/>
      <c r="P219" s="471"/>
      <c r="Q219" s="471"/>
      <c r="R219" s="471"/>
      <c r="S219" s="471"/>
      <c r="T219" s="474"/>
      <c r="U219" s="477"/>
      <c r="V219" s="471"/>
      <c r="W219" s="474"/>
      <c r="X219" s="58"/>
      <c r="Y219" s="58"/>
      <c r="Z219" s="58"/>
      <c r="AA219" s="58"/>
      <c r="AB219" s="58"/>
      <c r="AC219" s="58"/>
      <c r="AD219" s="35"/>
      <c r="AE219" s="35"/>
      <c r="AF219" s="35"/>
      <c r="AG219" s="35"/>
      <c r="AH219" s="35"/>
      <c r="AI219" s="35"/>
      <c r="AJ219" s="35"/>
      <c r="AK219" s="58"/>
      <c r="AL219" s="524"/>
      <c r="AM219" s="525"/>
      <c r="AN219" s="533"/>
      <c r="AO219" s="533"/>
      <c r="AP219" s="525"/>
      <c r="AQ219" s="525"/>
      <c r="AR219" s="533"/>
      <c r="AS219" s="534"/>
      <c r="AT219" s="58"/>
      <c r="AU219" s="58"/>
      <c r="AW219" s="57"/>
      <c r="AX219" s="282"/>
      <c r="AY219" s="282"/>
      <c r="AZ219" s="282"/>
      <c r="BA219" s="282"/>
      <c r="BB219" s="282"/>
      <c r="BC219" s="282"/>
      <c r="BD219" s="234"/>
      <c r="BE219" s="234"/>
    </row>
    <row r="220" spans="2:65" s="34" customFormat="1" ht="6" customHeight="1">
      <c r="B220" s="517"/>
      <c r="C220" s="517"/>
      <c r="D220" s="517"/>
      <c r="E220" s="517"/>
      <c r="F220" s="517"/>
      <c r="G220" s="517"/>
      <c r="H220" s="517"/>
      <c r="I220" s="517"/>
      <c r="J220" s="536"/>
      <c r="K220" s="475"/>
      <c r="L220" s="539"/>
      <c r="M220" s="478"/>
      <c r="N220" s="475"/>
      <c r="O220" s="478"/>
      <c r="P220" s="472"/>
      <c r="Q220" s="472"/>
      <c r="R220" s="472"/>
      <c r="S220" s="472"/>
      <c r="T220" s="475"/>
      <c r="U220" s="478"/>
      <c r="V220" s="472"/>
      <c r="W220" s="475"/>
      <c r="X220" s="58"/>
      <c r="Y220" s="58"/>
      <c r="Z220" s="58"/>
      <c r="AA220" s="58"/>
      <c r="AB220" s="58"/>
      <c r="AC220" s="58"/>
      <c r="AD220" s="58"/>
      <c r="AE220" s="58"/>
      <c r="AF220" s="58"/>
      <c r="AG220" s="58"/>
      <c r="AH220" s="58"/>
      <c r="AI220" s="58"/>
      <c r="AJ220" s="58"/>
      <c r="AK220" s="58"/>
      <c r="AN220" s="1"/>
      <c r="AO220" s="1"/>
      <c r="AP220" s="1"/>
      <c r="AQ220" s="1"/>
      <c r="AR220" s="1"/>
      <c r="AS220" s="1"/>
      <c r="AT220" s="58"/>
      <c r="AU220" s="58"/>
      <c r="AW220" s="57"/>
      <c r="AX220" s="282"/>
      <c r="AY220" s="282"/>
      <c r="AZ220" s="282"/>
      <c r="BA220" s="282"/>
      <c r="BB220" s="282"/>
      <c r="BC220" s="282"/>
      <c r="BD220" s="234"/>
      <c r="BE220" s="234"/>
    </row>
    <row r="221" spans="2:65" s="34" customFormat="1" ht="15" customHeight="1">
      <c r="B221" s="455" t="s">
        <v>51</v>
      </c>
      <c r="C221" s="456"/>
      <c r="D221" s="456"/>
      <c r="E221" s="456"/>
      <c r="F221" s="456"/>
      <c r="G221" s="456"/>
      <c r="H221" s="456"/>
      <c r="I221" s="457"/>
      <c r="J221" s="455" t="s">
        <v>6</v>
      </c>
      <c r="K221" s="456"/>
      <c r="L221" s="456"/>
      <c r="M221" s="456"/>
      <c r="N221" s="464"/>
      <c r="O221" s="467" t="s">
        <v>52</v>
      </c>
      <c r="P221" s="456"/>
      <c r="Q221" s="456"/>
      <c r="R221" s="456"/>
      <c r="S221" s="456"/>
      <c r="T221" s="456"/>
      <c r="U221" s="457"/>
      <c r="V221" s="65" t="s">
        <v>53</v>
      </c>
      <c r="W221" s="66"/>
      <c r="X221" s="66"/>
      <c r="Y221" s="479" t="s">
        <v>54</v>
      </c>
      <c r="Z221" s="479"/>
      <c r="AA221" s="479"/>
      <c r="AB221" s="479"/>
      <c r="AC221" s="479"/>
      <c r="AD221" s="479"/>
      <c r="AE221" s="479"/>
      <c r="AF221" s="479"/>
      <c r="AG221" s="479"/>
      <c r="AH221" s="479"/>
      <c r="AI221" s="66"/>
      <c r="AJ221" s="66"/>
      <c r="AK221" s="67"/>
      <c r="AL221" s="480" t="s">
        <v>275</v>
      </c>
      <c r="AM221" s="480"/>
      <c r="AN221" s="481" t="s">
        <v>33</v>
      </c>
      <c r="AO221" s="481"/>
      <c r="AP221" s="481"/>
      <c r="AQ221" s="481"/>
      <c r="AR221" s="481"/>
      <c r="AS221" s="482"/>
      <c r="AT221" s="58"/>
      <c r="AU221" s="58"/>
      <c r="AW221" s="57"/>
      <c r="AX221" s="282"/>
      <c r="AY221" s="282"/>
      <c r="AZ221" s="282"/>
      <c r="BA221" s="282"/>
      <c r="BB221" s="282"/>
      <c r="BC221" s="282"/>
      <c r="BD221" s="234"/>
      <c r="BE221" s="234"/>
    </row>
    <row r="222" spans="2:65" s="34" customFormat="1" ht="13.5" customHeight="1">
      <c r="B222" s="458"/>
      <c r="C222" s="459"/>
      <c r="D222" s="459"/>
      <c r="E222" s="459"/>
      <c r="F222" s="459"/>
      <c r="G222" s="459"/>
      <c r="H222" s="459"/>
      <c r="I222" s="460"/>
      <c r="J222" s="458"/>
      <c r="K222" s="459"/>
      <c r="L222" s="459"/>
      <c r="M222" s="459"/>
      <c r="N222" s="465"/>
      <c r="O222" s="468"/>
      <c r="P222" s="459"/>
      <c r="Q222" s="459"/>
      <c r="R222" s="459"/>
      <c r="S222" s="459"/>
      <c r="T222" s="459"/>
      <c r="U222" s="460"/>
      <c r="V222" s="483" t="s">
        <v>7</v>
      </c>
      <c r="W222" s="484"/>
      <c r="X222" s="484"/>
      <c r="Y222" s="485"/>
      <c r="Z222" s="489" t="s">
        <v>16</v>
      </c>
      <c r="AA222" s="490"/>
      <c r="AB222" s="490"/>
      <c r="AC222" s="491"/>
      <c r="AD222" s="495" t="s">
        <v>17</v>
      </c>
      <c r="AE222" s="496"/>
      <c r="AF222" s="496"/>
      <c r="AG222" s="497"/>
      <c r="AH222" s="501" t="s">
        <v>135</v>
      </c>
      <c r="AI222" s="502"/>
      <c r="AJ222" s="502"/>
      <c r="AK222" s="503"/>
      <c r="AL222" s="507" t="s">
        <v>276</v>
      </c>
      <c r="AM222" s="507"/>
      <c r="AN222" s="509" t="s">
        <v>19</v>
      </c>
      <c r="AO222" s="510"/>
      <c r="AP222" s="510"/>
      <c r="AQ222" s="510"/>
      <c r="AR222" s="511"/>
      <c r="AS222" s="512"/>
      <c r="AT222" s="58"/>
      <c r="AU222" s="58"/>
      <c r="AW222" s="57"/>
      <c r="AX222" s="282"/>
      <c r="AY222" s="345" t="s">
        <v>302</v>
      </c>
      <c r="AZ222" s="345" t="s">
        <v>302</v>
      </c>
      <c r="BA222" s="345" t="s">
        <v>300</v>
      </c>
      <c r="BB222" s="667" t="s">
        <v>301</v>
      </c>
      <c r="BC222" s="668"/>
      <c r="BD222" s="234"/>
      <c r="BE222" s="234"/>
    </row>
    <row r="223" spans="2:65" s="34" customFormat="1" ht="13.5" customHeight="1">
      <c r="B223" s="461"/>
      <c r="C223" s="462"/>
      <c r="D223" s="462"/>
      <c r="E223" s="462"/>
      <c r="F223" s="462"/>
      <c r="G223" s="462"/>
      <c r="H223" s="462"/>
      <c r="I223" s="463"/>
      <c r="J223" s="461"/>
      <c r="K223" s="462"/>
      <c r="L223" s="462"/>
      <c r="M223" s="462"/>
      <c r="N223" s="466"/>
      <c r="O223" s="469"/>
      <c r="P223" s="462"/>
      <c r="Q223" s="462"/>
      <c r="R223" s="462"/>
      <c r="S223" s="462"/>
      <c r="T223" s="462"/>
      <c r="U223" s="463"/>
      <c r="V223" s="486"/>
      <c r="W223" s="487"/>
      <c r="X223" s="487"/>
      <c r="Y223" s="488"/>
      <c r="Z223" s="492"/>
      <c r="AA223" s="493"/>
      <c r="AB223" s="493"/>
      <c r="AC223" s="494"/>
      <c r="AD223" s="498"/>
      <c r="AE223" s="499"/>
      <c r="AF223" s="499"/>
      <c r="AG223" s="500"/>
      <c r="AH223" s="504"/>
      <c r="AI223" s="505"/>
      <c r="AJ223" s="505"/>
      <c r="AK223" s="506"/>
      <c r="AL223" s="508"/>
      <c r="AM223" s="508"/>
      <c r="AN223" s="513"/>
      <c r="AO223" s="513"/>
      <c r="AP223" s="513"/>
      <c r="AQ223" s="513"/>
      <c r="AR223" s="513"/>
      <c r="AS223" s="514"/>
      <c r="AT223" s="58"/>
      <c r="AU223" s="58"/>
      <c r="AW223" s="57"/>
      <c r="AX223" s="282"/>
      <c r="AY223" s="346"/>
      <c r="AZ223" s="347" t="s">
        <v>296</v>
      </c>
      <c r="BA223" s="347" t="s">
        <v>299</v>
      </c>
      <c r="BB223" s="348" t="s">
        <v>297</v>
      </c>
      <c r="BC223" s="347" t="s">
        <v>296</v>
      </c>
      <c r="BD223" s="234"/>
      <c r="BE223" s="234"/>
      <c r="BL223" s="234" t="s">
        <v>310</v>
      </c>
      <c r="BM223" s="234" t="s">
        <v>203</v>
      </c>
    </row>
    <row r="224" spans="2:65" s="34" customFormat="1" ht="18" customHeight="1">
      <c r="B224" s="414"/>
      <c r="C224" s="415"/>
      <c r="D224" s="415"/>
      <c r="E224" s="415"/>
      <c r="F224" s="415"/>
      <c r="G224" s="415"/>
      <c r="H224" s="415"/>
      <c r="I224" s="451"/>
      <c r="J224" s="414"/>
      <c r="K224" s="415"/>
      <c r="L224" s="415"/>
      <c r="M224" s="415"/>
      <c r="N224" s="416"/>
      <c r="O224" s="389"/>
      <c r="P224" s="392" t="s">
        <v>0</v>
      </c>
      <c r="Q224" s="387"/>
      <c r="R224" s="382" t="s">
        <v>1</v>
      </c>
      <c r="S224" s="193"/>
      <c r="T224" s="420" t="s">
        <v>56</v>
      </c>
      <c r="U224" s="421"/>
      <c r="V224" s="422"/>
      <c r="W224" s="423"/>
      <c r="X224" s="423"/>
      <c r="Y224" s="76" t="s">
        <v>8</v>
      </c>
      <c r="Z224" s="45"/>
      <c r="AA224" s="46"/>
      <c r="AB224" s="46"/>
      <c r="AC224" s="44" t="s">
        <v>8</v>
      </c>
      <c r="AD224" s="45"/>
      <c r="AE224" s="46"/>
      <c r="AF224" s="46"/>
      <c r="AG224" s="47" t="s">
        <v>8</v>
      </c>
      <c r="AH224" s="409">
        <f>IF(V224="賃金で算定",V225+Z225-AD225,0)</f>
        <v>0</v>
      </c>
      <c r="AI224" s="410"/>
      <c r="AJ224" s="410"/>
      <c r="AK224" s="411"/>
      <c r="AL224" s="68"/>
      <c r="AM224" s="69"/>
      <c r="AN224" s="412"/>
      <c r="AO224" s="413"/>
      <c r="AP224" s="413"/>
      <c r="AQ224" s="413"/>
      <c r="AR224" s="413"/>
      <c r="AS224" s="47" t="s">
        <v>8</v>
      </c>
      <c r="AT224" s="58"/>
      <c r="AU224" s="58"/>
      <c r="AV224" s="55" t="str">
        <f>IF(OR(O224="",Q224=""),"", IF(O224&lt;20,DATE(O224+118,Q224,IF(S224="",1,S224)),DATE(O224+88,Q224,IF(S224="",1,S224))))</f>
        <v/>
      </c>
      <c r="AW224" s="57" t="str">
        <f>IF(AV224&lt;=設定シート!C$15,"昔",IF(AV224&lt;=設定シート!E$15,"上",IF(AV224&lt;=設定シート!G$15,"中","下")))</f>
        <v>下</v>
      </c>
      <c r="AX224" s="282">
        <f>IF(AV224&lt;=設定シート!$E$36,5,IF(AV224&lt;=設定シート!$I$36,7,IF(AV224&lt;=設定シート!$M$36,9,11)))</f>
        <v>11</v>
      </c>
      <c r="AY224" s="351"/>
      <c r="AZ224" s="349"/>
      <c r="BA224" s="353">
        <f>AN224</f>
        <v>0</v>
      </c>
      <c r="BB224" s="349"/>
      <c r="BC224" s="349"/>
      <c r="BD224" s="234"/>
      <c r="BE224" s="234"/>
      <c r="BL224" s="1"/>
      <c r="BM224" s="1"/>
    </row>
    <row r="225" spans="2:65" s="34" customFormat="1" ht="18" customHeight="1">
      <c r="B225" s="417"/>
      <c r="C225" s="418"/>
      <c r="D225" s="418"/>
      <c r="E225" s="418"/>
      <c r="F225" s="418"/>
      <c r="G225" s="418"/>
      <c r="H225" s="418"/>
      <c r="I225" s="452"/>
      <c r="J225" s="417"/>
      <c r="K225" s="418"/>
      <c r="L225" s="418"/>
      <c r="M225" s="418"/>
      <c r="N225" s="419"/>
      <c r="O225" s="390"/>
      <c r="P225" s="386" t="s">
        <v>0</v>
      </c>
      <c r="Q225" s="388"/>
      <c r="R225" s="35" t="s">
        <v>1</v>
      </c>
      <c r="S225" s="196"/>
      <c r="T225" s="424" t="s">
        <v>57</v>
      </c>
      <c r="U225" s="425"/>
      <c r="V225" s="426"/>
      <c r="W225" s="427"/>
      <c r="X225" s="427"/>
      <c r="Y225" s="428"/>
      <c r="Z225" s="453"/>
      <c r="AA225" s="454"/>
      <c r="AB225" s="454"/>
      <c r="AC225" s="454"/>
      <c r="AD225" s="453">
        <v>0</v>
      </c>
      <c r="AE225" s="454"/>
      <c r="AF225" s="454"/>
      <c r="AG225" s="546"/>
      <c r="AH225" s="402">
        <f>IF(V224="賃金で算定",0,V225+Z225-AD225)</f>
        <v>0</v>
      </c>
      <c r="AI225" s="402"/>
      <c r="AJ225" s="402"/>
      <c r="AK225" s="403"/>
      <c r="AL225" s="407">
        <f>IF(V224="賃金で算定","賃金で算定",IF(OR(V225=0,$F242="",AV224=""),0,IF(AW224="昔",VLOOKUP($F242,労務比率,AX224,FALSE),IF(AW224="上",VLOOKUP($F242,労務比率,AX224,FALSE),IF(AW224="中",VLOOKUP($F242,労務比率,AX224,FALSE),VLOOKUP($F242,労務比率,AX224,FALSE))))))</f>
        <v>0</v>
      </c>
      <c r="AM225" s="408"/>
      <c r="AN225" s="404">
        <f>IF(V224="賃金で算定",0,INT(AH225*AL225/100))</f>
        <v>0</v>
      </c>
      <c r="AO225" s="405"/>
      <c r="AP225" s="405"/>
      <c r="AQ225" s="405"/>
      <c r="AR225" s="405"/>
      <c r="AS225" s="39"/>
      <c r="AT225" s="58"/>
      <c r="AU225" s="58"/>
      <c r="AV225" s="55"/>
      <c r="AW225" s="57"/>
      <c r="AX225" s="282"/>
      <c r="AY225" s="352">
        <f>AH225</f>
        <v>0</v>
      </c>
      <c r="AZ225" s="350">
        <f>IF(AV224&lt;=設定シート!C$85,AH225,IF(AND(AV224&gt;=設定シート!E$85,AV224&lt;=設定シート!G$85),AH225*105/108,AH225))</f>
        <v>0</v>
      </c>
      <c r="BA225" s="347"/>
      <c r="BB225" s="350">
        <f>IF($AL225="賃金で算定",0,INT(AY225*$AL225/100))</f>
        <v>0</v>
      </c>
      <c r="BC225" s="350">
        <f>IF(AY225=AZ225,BB225,AZ225*$AL225/100)</f>
        <v>0</v>
      </c>
      <c r="BD225" s="234"/>
      <c r="BE225" s="234"/>
      <c r="BL225" s="234">
        <f>IF(AY225=AZ225,0,1)</f>
        <v>0</v>
      </c>
      <c r="BM225" s="234" t="str">
        <f>IF(BL225=1,AL225,"")</f>
        <v/>
      </c>
    </row>
    <row r="226" spans="2:65" s="34" customFormat="1" ht="18" customHeight="1">
      <c r="B226" s="414"/>
      <c r="C226" s="415"/>
      <c r="D226" s="415"/>
      <c r="E226" s="415"/>
      <c r="F226" s="415"/>
      <c r="G226" s="415"/>
      <c r="H226" s="415"/>
      <c r="I226" s="451"/>
      <c r="J226" s="414"/>
      <c r="K226" s="415"/>
      <c r="L226" s="415"/>
      <c r="M226" s="415"/>
      <c r="N226" s="416"/>
      <c r="O226" s="389"/>
      <c r="P226" s="392" t="s">
        <v>45</v>
      </c>
      <c r="Q226" s="387"/>
      <c r="R226" s="382" t="s">
        <v>46</v>
      </c>
      <c r="S226" s="193"/>
      <c r="T226" s="420" t="s">
        <v>47</v>
      </c>
      <c r="U226" s="421"/>
      <c r="V226" s="422"/>
      <c r="W226" s="423"/>
      <c r="X226" s="423"/>
      <c r="Y226" s="77"/>
      <c r="Z226" s="41"/>
      <c r="AA226" s="42"/>
      <c r="AB226" s="42"/>
      <c r="AC226" s="43"/>
      <c r="AD226" s="41"/>
      <c r="AE226" s="42"/>
      <c r="AF226" s="42"/>
      <c r="AG226" s="48"/>
      <c r="AH226" s="409">
        <f>IF(V226="賃金で算定",V227+Z227-AD227,0)</f>
        <v>0</v>
      </c>
      <c r="AI226" s="410"/>
      <c r="AJ226" s="410"/>
      <c r="AK226" s="411"/>
      <c r="AL226" s="68"/>
      <c r="AM226" s="69"/>
      <c r="AN226" s="412"/>
      <c r="AO226" s="413"/>
      <c r="AP226" s="413"/>
      <c r="AQ226" s="413"/>
      <c r="AR226" s="413"/>
      <c r="AS226" s="40"/>
      <c r="AT226" s="58"/>
      <c r="AU226" s="58"/>
      <c r="AV226" s="55" t="str">
        <f>IF(OR(O226="",Q226=""),"", IF(O226&lt;20,DATE(O226+118,Q226,IF(S226="",1,S226)),DATE(O226+88,Q226,IF(S226="",1,S226))))</f>
        <v/>
      </c>
      <c r="AW226" s="57" t="str">
        <f>IF(AV226&lt;=設定シート!C$15,"昔",IF(AV226&lt;=設定シート!E$15,"上",IF(AV226&lt;=設定シート!G$15,"中","下")))</f>
        <v>下</v>
      </c>
      <c r="AX226" s="282">
        <f>IF(AV226&lt;=設定シート!$E$36,5,IF(AV226&lt;=設定シート!$I$36,7,IF(AV226&lt;=設定シート!$M$36,9,11)))</f>
        <v>11</v>
      </c>
      <c r="AY226" s="351"/>
      <c r="AZ226" s="349"/>
      <c r="BA226" s="353">
        <f t="shared" ref="BA226" si="106">AN226</f>
        <v>0</v>
      </c>
      <c r="BB226" s="349"/>
      <c r="BC226" s="349"/>
      <c r="BD226" s="234"/>
      <c r="BE226" s="234"/>
      <c r="BL226" s="234"/>
      <c r="BM226" s="234"/>
    </row>
    <row r="227" spans="2:65" s="34" customFormat="1" ht="18" customHeight="1">
      <c r="B227" s="417"/>
      <c r="C227" s="418"/>
      <c r="D227" s="418"/>
      <c r="E227" s="418"/>
      <c r="F227" s="418"/>
      <c r="G227" s="418"/>
      <c r="H227" s="418"/>
      <c r="I227" s="452"/>
      <c r="J227" s="417"/>
      <c r="K227" s="418"/>
      <c r="L227" s="418"/>
      <c r="M227" s="418"/>
      <c r="N227" s="419"/>
      <c r="O227" s="390"/>
      <c r="P227" s="393" t="s">
        <v>45</v>
      </c>
      <c r="Q227" s="388"/>
      <c r="R227" s="383" t="s">
        <v>46</v>
      </c>
      <c r="S227" s="196"/>
      <c r="T227" s="424" t="s">
        <v>48</v>
      </c>
      <c r="U227" s="425"/>
      <c r="V227" s="426"/>
      <c r="W227" s="427"/>
      <c r="X227" s="427"/>
      <c r="Y227" s="428"/>
      <c r="Z227" s="453"/>
      <c r="AA227" s="454"/>
      <c r="AB227" s="454"/>
      <c r="AC227" s="454"/>
      <c r="AD227" s="453">
        <v>0</v>
      </c>
      <c r="AE227" s="454"/>
      <c r="AF227" s="454"/>
      <c r="AG227" s="546"/>
      <c r="AH227" s="402">
        <f>IF(V226="賃金で算定",0,V227+Z227-AD227)</f>
        <v>0</v>
      </c>
      <c r="AI227" s="402"/>
      <c r="AJ227" s="402"/>
      <c r="AK227" s="403"/>
      <c r="AL227" s="407">
        <f>IF(V226="賃金で算定","賃金で算定",IF(OR(V227=0,$F242="",AV226=""),0,IF(AW226="昔",VLOOKUP($F242,労務比率,AX226,FALSE),IF(AW226="上",VLOOKUP($F242,労務比率,AX226,FALSE),IF(AW226="中",VLOOKUP($F242,労務比率,AX226,FALSE),VLOOKUP($F242,労務比率,AX226,FALSE))))))</f>
        <v>0</v>
      </c>
      <c r="AM227" s="408"/>
      <c r="AN227" s="404">
        <f>IF(V226="賃金で算定",0,INT(AH227*AL227/100))</f>
        <v>0</v>
      </c>
      <c r="AO227" s="405"/>
      <c r="AP227" s="405"/>
      <c r="AQ227" s="405"/>
      <c r="AR227" s="405"/>
      <c r="AS227" s="39"/>
      <c r="AT227" s="58"/>
      <c r="AU227" s="58"/>
      <c r="AV227" s="55"/>
      <c r="AW227" s="57"/>
      <c r="AX227" s="282"/>
      <c r="AY227" s="352">
        <f t="shared" ref="AY227" si="107">AH227</f>
        <v>0</v>
      </c>
      <c r="AZ227" s="350">
        <f>IF(AV226&lt;=設定シート!C$85,AH227,IF(AND(AV226&gt;=設定シート!E$85,AV226&lt;=設定シート!G$85),AH227*105/108,AH227))</f>
        <v>0</v>
      </c>
      <c r="BA227" s="347"/>
      <c r="BB227" s="350">
        <f t="shared" ref="BB227" si="108">IF($AL227="賃金で算定",0,INT(AY227*$AL227/100))</f>
        <v>0</v>
      </c>
      <c r="BC227" s="350">
        <f>IF(AY227=AZ227,BB227,AZ227*$AL227/100)</f>
        <v>0</v>
      </c>
      <c r="BD227" s="234"/>
      <c r="BE227" s="234"/>
      <c r="BL227" s="234">
        <f>IF(AY227=AZ227,0,1)</f>
        <v>0</v>
      </c>
      <c r="BM227" s="234" t="str">
        <f>IF(BL227=1,AL227,"")</f>
        <v/>
      </c>
    </row>
    <row r="228" spans="2:65" s="34" customFormat="1" ht="18" customHeight="1">
      <c r="B228" s="414"/>
      <c r="C228" s="415"/>
      <c r="D228" s="415"/>
      <c r="E228" s="415"/>
      <c r="F228" s="415"/>
      <c r="G228" s="415"/>
      <c r="H228" s="415"/>
      <c r="I228" s="451"/>
      <c r="J228" s="414"/>
      <c r="K228" s="415"/>
      <c r="L228" s="415"/>
      <c r="M228" s="415"/>
      <c r="N228" s="416"/>
      <c r="O228" s="389"/>
      <c r="P228" s="392" t="s">
        <v>45</v>
      </c>
      <c r="Q228" s="387"/>
      <c r="R228" s="382" t="s">
        <v>46</v>
      </c>
      <c r="S228" s="193"/>
      <c r="T228" s="420" t="s">
        <v>47</v>
      </c>
      <c r="U228" s="421"/>
      <c r="V228" s="422"/>
      <c r="W228" s="423"/>
      <c r="X228" s="423"/>
      <c r="Y228" s="77"/>
      <c r="Z228" s="41"/>
      <c r="AA228" s="42"/>
      <c r="AB228" s="42"/>
      <c r="AC228" s="43"/>
      <c r="AD228" s="41"/>
      <c r="AE228" s="42"/>
      <c r="AF228" s="42"/>
      <c r="AG228" s="48"/>
      <c r="AH228" s="409">
        <f>IF(V228="賃金で算定",V229+Z229-AD229,0)</f>
        <v>0</v>
      </c>
      <c r="AI228" s="410"/>
      <c r="AJ228" s="410"/>
      <c r="AK228" s="411"/>
      <c r="AL228" s="68"/>
      <c r="AM228" s="69"/>
      <c r="AN228" s="412"/>
      <c r="AO228" s="413"/>
      <c r="AP228" s="413"/>
      <c r="AQ228" s="413"/>
      <c r="AR228" s="413"/>
      <c r="AS228" s="40"/>
      <c r="AT228" s="58"/>
      <c r="AU228" s="58"/>
      <c r="AV228" s="55" t="str">
        <f>IF(OR(O228="",Q228=""),"", IF(O228&lt;20,DATE(O228+118,Q228,IF(S228="",1,S228)),DATE(O228+88,Q228,IF(S228="",1,S228))))</f>
        <v/>
      </c>
      <c r="AW228" s="57" t="str">
        <f>IF(AV228&lt;=設定シート!C$15,"昔",IF(AV228&lt;=設定シート!E$15,"上",IF(AV228&lt;=設定シート!G$15,"中","下")))</f>
        <v>下</v>
      </c>
      <c r="AX228" s="282">
        <f>IF(AV228&lt;=設定シート!$E$36,5,IF(AV228&lt;=設定シート!$I$36,7,IF(AV228&lt;=設定シート!$M$36,9,11)))</f>
        <v>11</v>
      </c>
      <c r="AY228" s="351"/>
      <c r="AZ228" s="349"/>
      <c r="BA228" s="353">
        <f t="shared" ref="BA228" si="109">AN228</f>
        <v>0</v>
      </c>
      <c r="BB228" s="349"/>
      <c r="BC228" s="349"/>
      <c r="BD228" s="234"/>
      <c r="BE228" s="234"/>
      <c r="BL228" s="1"/>
      <c r="BM228" s="1"/>
    </row>
    <row r="229" spans="2:65" s="34" customFormat="1" ht="18" customHeight="1">
      <c r="B229" s="417"/>
      <c r="C229" s="418"/>
      <c r="D229" s="418"/>
      <c r="E229" s="418"/>
      <c r="F229" s="418"/>
      <c r="G229" s="418"/>
      <c r="H229" s="418"/>
      <c r="I229" s="452"/>
      <c r="J229" s="417"/>
      <c r="K229" s="418"/>
      <c r="L229" s="418"/>
      <c r="M229" s="418"/>
      <c r="N229" s="419"/>
      <c r="O229" s="390"/>
      <c r="P229" s="393" t="s">
        <v>45</v>
      </c>
      <c r="Q229" s="388"/>
      <c r="R229" s="383" t="s">
        <v>46</v>
      </c>
      <c r="S229" s="196"/>
      <c r="T229" s="424" t="s">
        <v>48</v>
      </c>
      <c r="U229" s="425"/>
      <c r="V229" s="426"/>
      <c r="W229" s="427"/>
      <c r="X229" s="427"/>
      <c r="Y229" s="428"/>
      <c r="Z229" s="426"/>
      <c r="AA229" s="427"/>
      <c r="AB229" s="427"/>
      <c r="AC229" s="427"/>
      <c r="AD229" s="426">
        <v>0</v>
      </c>
      <c r="AE229" s="427"/>
      <c r="AF229" s="427"/>
      <c r="AG229" s="428"/>
      <c r="AH229" s="402">
        <f>IF(V228="賃金で算定",0,V229+Z229-AD229)</f>
        <v>0</v>
      </c>
      <c r="AI229" s="402"/>
      <c r="AJ229" s="402"/>
      <c r="AK229" s="403"/>
      <c r="AL229" s="407">
        <f>IF(V228="賃金で算定","賃金で算定",IF(OR(V229=0,$F242="",AV228=""),0,IF(AW228="昔",VLOOKUP($F242,労務比率,AX228,FALSE),IF(AW228="上",VLOOKUP($F242,労務比率,AX228,FALSE),IF(AW228="中",VLOOKUP($F242,労務比率,AX228,FALSE),VLOOKUP($F242,労務比率,AX228,FALSE))))))</f>
        <v>0</v>
      </c>
      <c r="AM229" s="408"/>
      <c r="AN229" s="404">
        <f>IF(V228="賃金で算定",0,INT(AH229*AL229/100))</f>
        <v>0</v>
      </c>
      <c r="AO229" s="405"/>
      <c r="AP229" s="405"/>
      <c r="AQ229" s="405"/>
      <c r="AR229" s="405"/>
      <c r="AS229" s="39"/>
      <c r="AT229" s="58"/>
      <c r="AU229" s="58"/>
      <c r="AV229" s="55"/>
      <c r="AW229" s="57"/>
      <c r="AX229" s="282"/>
      <c r="AY229" s="352">
        <f t="shared" ref="AY229" si="110">AH229</f>
        <v>0</v>
      </c>
      <c r="AZ229" s="350">
        <f>IF(AV228&lt;=設定シート!C$85,AH229,IF(AND(AV228&gt;=設定シート!E$85,AV228&lt;=設定シート!G$85),AH229*105/108,AH229))</f>
        <v>0</v>
      </c>
      <c r="BA229" s="347"/>
      <c r="BB229" s="350">
        <f t="shared" ref="BB229" si="111">IF($AL229="賃金で算定",0,INT(AY229*$AL229/100))</f>
        <v>0</v>
      </c>
      <c r="BC229" s="350">
        <f>IF(AY229=AZ229,BB229,AZ229*$AL229/100)</f>
        <v>0</v>
      </c>
      <c r="BD229" s="234"/>
      <c r="BE229" s="234"/>
      <c r="BL229" s="234">
        <f>IF(AY229=AZ229,0,1)</f>
        <v>0</v>
      </c>
      <c r="BM229" s="234" t="str">
        <f>IF(BL229=1,AL229,"")</f>
        <v/>
      </c>
    </row>
    <row r="230" spans="2:65" s="34" customFormat="1" ht="18" customHeight="1">
      <c r="B230" s="414"/>
      <c r="C230" s="415"/>
      <c r="D230" s="415"/>
      <c r="E230" s="415"/>
      <c r="F230" s="415"/>
      <c r="G230" s="415"/>
      <c r="H230" s="415"/>
      <c r="I230" s="451"/>
      <c r="J230" s="414"/>
      <c r="K230" s="415"/>
      <c r="L230" s="415"/>
      <c r="M230" s="415"/>
      <c r="N230" s="416"/>
      <c r="O230" s="389"/>
      <c r="P230" s="392" t="s">
        <v>45</v>
      </c>
      <c r="Q230" s="387"/>
      <c r="R230" s="382" t="s">
        <v>46</v>
      </c>
      <c r="S230" s="193"/>
      <c r="T230" s="420" t="s">
        <v>47</v>
      </c>
      <c r="U230" s="421"/>
      <c r="V230" s="422"/>
      <c r="W230" s="423"/>
      <c r="X230" s="423"/>
      <c r="Y230" s="78"/>
      <c r="Z230" s="37"/>
      <c r="AA230" s="38"/>
      <c r="AB230" s="38"/>
      <c r="AC230" s="49"/>
      <c r="AD230" s="37"/>
      <c r="AE230" s="38"/>
      <c r="AF230" s="38"/>
      <c r="AG230" s="50"/>
      <c r="AH230" s="409">
        <f>IF(V230="賃金で算定",V231+Z231-AD231,0)</f>
        <v>0</v>
      </c>
      <c r="AI230" s="410"/>
      <c r="AJ230" s="410"/>
      <c r="AK230" s="411"/>
      <c r="AL230" s="68"/>
      <c r="AM230" s="69"/>
      <c r="AN230" s="412"/>
      <c r="AO230" s="413"/>
      <c r="AP230" s="413"/>
      <c r="AQ230" s="413"/>
      <c r="AR230" s="413"/>
      <c r="AS230" s="40"/>
      <c r="AT230" s="58"/>
      <c r="AU230" s="58"/>
      <c r="AV230" s="55" t="str">
        <f>IF(OR(O230="",Q230=""),"", IF(O230&lt;20,DATE(O230+118,Q230,IF(S230="",1,S230)),DATE(O230+88,Q230,IF(S230="",1,S230))))</f>
        <v/>
      </c>
      <c r="AW230" s="57" t="str">
        <f>IF(AV230&lt;=設定シート!C$15,"昔",IF(AV230&lt;=設定シート!E$15,"上",IF(AV230&lt;=設定シート!G$15,"中","下")))</f>
        <v>下</v>
      </c>
      <c r="AX230" s="282">
        <f>IF(AV230&lt;=設定シート!$E$36,5,IF(AV230&lt;=設定シート!$I$36,7,IF(AV230&lt;=設定シート!$M$36,9,11)))</f>
        <v>11</v>
      </c>
      <c r="AY230" s="351"/>
      <c r="AZ230" s="349"/>
      <c r="BA230" s="353">
        <f t="shared" ref="BA230" si="112">AN230</f>
        <v>0</v>
      </c>
      <c r="BB230" s="349"/>
      <c r="BC230" s="349"/>
      <c r="BD230" s="234"/>
      <c r="BE230" s="234"/>
      <c r="BL230" s="1"/>
      <c r="BM230" s="1"/>
    </row>
    <row r="231" spans="2:65" s="34" customFormat="1" ht="18" customHeight="1">
      <c r="B231" s="417"/>
      <c r="C231" s="418"/>
      <c r="D231" s="418"/>
      <c r="E231" s="418"/>
      <c r="F231" s="418"/>
      <c r="G231" s="418"/>
      <c r="H231" s="418"/>
      <c r="I231" s="452"/>
      <c r="J231" s="417"/>
      <c r="K231" s="418"/>
      <c r="L231" s="418"/>
      <c r="M231" s="418"/>
      <c r="N231" s="419"/>
      <c r="O231" s="390"/>
      <c r="P231" s="393" t="s">
        <v>45</v>
      </c>
      <c r="Q231" s="388"/>
      <c r="R231" s="383" t="s">
        <v>46</v>
      </c>
      <c r="S231" s="196"/>
      <c r="T231" s="424" t="s">
        <v>48</v>
      </c>
      <c r="U231" s="425"/>
      <c r="V231" s="426"/>
      <c r="W231" s="427"/>
      <c r="X231" s="427"/>
      <c r="Y231" s="428"/>
      <c r="Z231" s="453"/>
      <c r="AA231" s="454"/>
      <c r="AB231" s="454"/>
      <c r="AC231" s="454"/>
      <c r="AD231" s="453">
        <v>0</v>
      </c>
      <c r="AE231" s="454"/>
      <c r="AF231" s="454"/>
      <c r="AG231" s="546"/>
      <c r="AH231" s="402">
        <f>IF(V230="賃金で算定",0,V231+Z231-AD231)</f>
        <v>0</v>
      </c>
      <c r="AI231" s="402"/>
      <c r="AJ231" s="402"/>
      <c r="AK231" s="403"/>
      <c r="AL231" s="407">
        <f>IF(V230="賃金で算定","賃金で算定",IF(OR(V231=0,$F242="",AV230=""),0,IF(AW230="昔",VLOOKUP($F242,労務比率,AX230,FALSE),IF(AW230="上",VLOOKUP($F242,労務比率,AX230,FALSE),IF(AW230="中",VLOOKUP($F242,労務比率,AX230,FALSE),VLOOKUP($F242,労務比率,AX230,FALSE))))))</f>
        <v>0</v>
      </c>
      <c r="AM231" s="408"/>
      <c r="AN231" s="404">
        <f>IF(V230="賃金で算定",0,INT(AH231*AL231/100))</f>
        <v>0</v>
      </c>
      <c r="AO231" s="405"/>
      <c r="AP231" s="405"/>
      <c r="AQ231" s="405"/>
      <c r="AR231" s="405"/>
      <c r="AS231" s="39"/>
      <c r="AT231" s="58"/>
      <c r="AU231" s="58"/>
      <c r="AV231" s="55"/>
      <c r="AW231" s="57"/>
      <c r="AX231" s="282"/>
      <c r="AY231" s="352">
        <f t="shared" ref="AY231" si="113">AH231</f>
        <v>0</v>
      </c>
      <c r="AZ231" s="350">
        <f>IF(AV230&lt;=設定シート!C$85,AH231,IF(AND(AV230&gt;=設定シート!E$85,AV230&lt;=設定シート!G$85),AH231*105/108,AH231))</f>
        <v>0</v>
      </c>
      <c r="BA231" s="347"/>
      <c r="BB231" s="350">
        <f t="shared" ref="BB231" si="114">IF($AL231="賃金で算定",0,INT(AY231*$AL231/100))</f>
        <v>0</v>
      </c>
      <c r="BC231" s="350">
        <f>IF(AY231=AZ231,BB231,AZ231*$AL231/100)</f>
        <v>0</v>
      </c>
      <c r="BD231" s="234"/>
      <c r="BE231" s="234"/>
      <c r="BL231" s="234">
        <f>IF(AY231=AZ231,0,1)</f>
        <v>0</v>
      </c>
      <c r="BM231" s="234" t="str">
        <f>IF(BL231=1,AL231,"")</f>
        <v/>
      </c>
    </row>
    <row r="232" spans="2:65" s="34" customFormat="1" ht="18" customHeight="1">
      <c r="B232" s="414"/>
      <c r="C232" s="415"/>
      <c r="D232" s="415"/>
      <c r="E232" s="415"/>
      <c r="F232" s="415"/>
      <c r="G232" s="415"/>
      <c r="H232" s="415"/>
      <c r="I232" s="451"/>
      <c r="J232" s="414"/>
      <c r="K232" s="415"/>
      <c r="L232" s="415"/>
      <c r="M232" s="415"/>
      <c r="N232" s="416"/>
      <c r="O232" s="389"/>
      <c r="P232" s="392" t="s">
        <v>45</v>
      </c>
      <c r="Q232" s="387"/>
      <c r="R232" s="382" t="s">
        <v>46</v>
      </c>
      <c r="S232" s="193"/>
      <c r="T232" s="420" t="s">
        <v>47</v>
      </c>
      <c r="U232" s="421"/>
      <c r="V232" s="422"/>
      <c r="W232" s="423"/>
      <c r="X232" s="423"/>
      <c r="Y232" s="77"/>
      <c r="Z232" s="41"/>
      <c r="AA232" s="42"/>
      <c r="AB232" s="42"/>
      <c r="AC232" s="43"/>
      <c r="AD232" s="41"/>
      <c r="AE232" s="42"/>
      <c r="AF232" s="42"/>
      <c r="AG232" s="48"/>
      <c r="AH232" s="409">
        <f>IF(V232="賃金で算定",V233+Z233-AD233,0)</f>
        <v>0</v>
      </c>
      <c r="AI232" s="410"/>
      <c r="AJ232" s="410"/>
      <c r="AK232" s="411"/>
      <c r="AL232" s="68"/>
      <c r="AM232" s="69"/>
      <c r="AN232" s="412"/>
      <c r="AO232" s="413"/>
      <c r="AP232" s="413"/>
      <c r="AQ232" s="413"/>
      <c r="AR232" s="413"/>
      <c r="AS232" s="40"/>
      <c r="AT232" s="58"/>
      <c r="AU232" s="58"/>
      <c r="AV232" s="55" t="str">
        <f>IF(OR(O232="",Q232=""),"", IF(O232&lt;20,DATE(O232+118,Q232,IF(S232="",1,S232)),DATE(O232+88,Q232,IF(S232="",1,S232))))</f>
        <v/>
      </c>
      <c r="AW232" s="57" t="str">
        <f>IF(AV232&lt;=設定シート!C$15,"昔",IF(AV232&lt;=設定シート!E$15,"上",IF(AV232&lt;=設定シート!G$15,"中","下")))</f>
        <v>下</v>
      </c>
      <c r="AX232" s="282">
        <f>IF(AV232&lt;=設定シート!$E$36,5,IF(AV232&lt;=設定シート!$I$36,7,IF(AV232&lt;=設定シート!$M$36,9,11)))</f>
        <v>11</v>
      </c>
      <c r="AY232" s="351"/>
      <c r="AZ232" s="349"/>
      <c r="BA232" s="353">
        <f t="shared" ref="BA232" si="115">AN232</f>
        <v>0</v>
      </c>
      <c r="BB232" s="349"/>
      <c r="BC232" s="349"/>
      <c r="BD232" s="234"/>
      <c r="BE232" s="234"/>
      <c r="BL232" s="1"/>
      <c r="BM232" s="1"/>
    </row>
    <row r="233" spans="2:65" s="34" customFormat="1" ht="18" customHeight="1">
      <c r="B233" s="417"/>
      <c r="C233" s="418"/>
      <c r="D233" s="418"/>
      <c r="E233" s="418"/>
      <c r="F233" s="418"/>
      <c r="G233" s="418"/>
      <c r="H233" s="418"/>
      <c r="I233" s="452"/>
      <c r="J233" s="417"/>
      <c r="K233" s="418"/>
      <c r="L233" s="418"/>
      <c r="M233" s="418"/>
      <c r="N233" s="419"/>
      <c r="O233" s="390"/>
      <c r="P233" s="393" t="s">
        <v>45</v>
      </c>
      <c r="Q233" s="388"/>
      <c r="R233" s="383" t="s">
        <v>46</v>
      </c>
      <c r="S233" s="196"/>
      <c r="T233" s="424" t="s">
        <v>48</v>
      </c>
      <c r="U233" s="425"/>
      <c r="V233" s="426"/>
      <c r="W233" s="427"/>
      <c r="X233" s="427"/>
      <c r="Y233" s="428"/>
      <c r="Z233" s="426"/>
      <c r="AA233" s="427"/>
      <c r="AB233" s="427"/>
      <c r="AC233" s="427"/>
      <c r="AD233" s="453">
        <v>0</v>
      </c>
      <c r="AE233" s="454"/>
      <c r="AF233" s="454"/>
      <c r="AG233" s="546"/>
      <c r="AH233" s="402">
        <f>IF(V232="賃金で算定",0,V233+Z233-AD233)</f>
        <v>0</v>
      </c>
      <c r="AI233" s="402"/>
      <c r="AJ233" s="402"/>
      <c r="AK233" s="403"/>
      <c r="AL233" s="407">
        <f>IF(V232="賃金で算定","賃金で算定",IF(OR(V233=0,$F242="",AV232=""),0,IF(AW232="昔",VLOOKUP($F242,労務比率,AX232,FALSE),IF(AW232="上",VLOOKUP($F242,労務比率,AX232,FALSE),IF(AW232="中",VLOOKUP($F242,労務比率,AX232,FALSE),VLOOKUP($F242,労務比率,AX232,FALSE))))))</f>
        <v>0</v>
      </c>
      <c r="AM233" s="408"/>
      <c r="AN233" s="404">
        <f>IF(V232="賃金で算定",0,INT(AH233*AL233/100))</f>
        <v>0</v>
      </c>
      <c r="AO233" s="405"/>
      <c r="AP233" s="405"/>
      <c r="AQ233" s="405"/>
      <c r="AR233" s="405"/>
      <c r="AS233" s="39"/>
      <c r="AT233" s="58"/>
      <c r="AU233" s="58"/>
      <c r="AV233" s="55"/>
      <c r="AW233" s="57"/>
      <c r="AX233" s="282"/>
      <c r="AY233" s="352">
        <f t="shared" ref="AY233" si="116">AH233</f>
        <v>0</v>
      </c>
      <c r="AZ233" s="350">
        <f>IF(AV232&lt;=設定シート!C$85,AH233,IF(AND(AV232&gt;=設定シート!E$85,AV232&lt;=設定シート!G$85),AH233*105/108,AH233))</f>
        <v>0</v>
      </c>
      <c r="BA233" s="347"/>
      <c r="BB233" s="350">
        <f t="shared" ref="BB233" si="117">IF($AL233="賃金で算定",0,INT(AY233*$AL233/100))</f>
        <v>0</v>
      </c>
      <c r="BC233" s="350">
        <f>IF(AY233=AZ233,BB233,AZ233*$AL233/100)</f>
        <v>0</v>
      </c>
      <c r="BD233" s="234"/>
      <c r="BE233" s="234"/>
      <c r="BL233" s="234">
        <f>IF(AY233=AZ233,0,1)</f>
        <v>0</v>
      </c>
      <c r="BM233" s="234" t="str">
        <f>IF(BL233=1,AL233,"")</f>
        <v/>
      </c>
    </row>
    <row r="234" spans="2:65" s="34" customFormat="1" ht="18" customHeight="1">
      <c r="B234" s="414"/>
      <c r="C234" s="415"/>
      <c r="D234" s="415"/>
      <c r="E234" s="415"/>
      <c r="F234" s="415"/>
      <c r="G234" s="415"/>
      <c r="H234" s="415"/>
      <c r="I234" s="451"/>
      <c r="J234" s="414"/>
      <c r="K234" s="415"/>
      <c r="L234" s="415"/>
      <c r="M234" s="415"/>
      <c r="N234" s="416"/>
      <c r="O234" s="389"/>
      <c r="P234" s="392" t="s">
        <v>45</v>
      </c>
      <c r="Q234" s="387"/>
      <c r="R234" s="382" t="s">
        <v>46</v>
      </c>
      <c r="S234" s="193"/>
      <c r="T234" s="420" t="s">
        <v>47</v>
      </c>
      <c r="U234" s="421"/>
      <c r="V234" s="422"/>
      <c r="W234" s="423"/>
      <c r="X234" s="423"/>
      <c r="Y234" s="77"/>
      <c r="Z234" s="41"/>
      <c r="AA234" s="42"/>
      <c r="AB234" s="42"/>
      <c r="AC234" s="43"/>
      <c r="AD234" s="41"/>
      <c r="AE234" s="42"/>
      <c r="AF234" s="42"/>
      <c r="AG234" s="48"/>
      <c r="AH234" s="409">
        <f>IF(V234="賃金で算定",V235+Z235-AD235,0)</f>
        <v>0</v>
      </c>
      <c r="AI234" s="410"/>
      <c r="AJ234" s="410"/>
      <c r="AK234" s="411"/>
      <c r="AL234" s="68"/>
      <c r="AM234" s="69"/>
      <c r="AN234" s="412"/>
      <c r="AO234" s="413"/>
      <c r="AP234" s="413"/>
      <c r="AQ234" s="413"/>
      <c r="AR234" s="413"/>
      <c r="AS234" s="40"/>
      <c r="AT234" s="58"/>
      <c r="AU234" s="58"/>
      <c r="AV234" s="55" t="str">
        <f>IF(OR(O234="",Q234=""),"", IF(O234&lt;20,DATE(O234+118,Q234,IF(S234="",1,S234)),DATE(O234+88,Q234,IF(S234="",1,S234))))</f>
        <v/>
      </c>
      <c r="AW234" s="57" t="str">
        <f>IF(AV234&lt;=設定シート!C$15,"昔",IF(AV234&lt;=設定シート!E$15,"上",IF(AV234&lt;=設定シート!G$15,"中","下")))</f>
        <v>下</v>
      </c>
      <c r="AX234" s="282">
        <f>IF(AV234&lt;=設定シート!$E$36,5,IF(AV234&lt;=設定シート!$I$36,7,IF(AV234&lt;=設定シート!$M$36,9,11)))</f>
        <v>11</v>
      </c>
      <c r="AY234" s="351"/>
      <c r="AZ234" s="349"/>
      <c r="BA234" s="353">
        <f t="shared" ref="BA234" si="118">AN234</f>
        <v>0</v>
      </c>
      <c r="BB234" s="349"/>
      <c r="BC234" s="349"/>
      <c r="BD234" s="234"/>
      <c r="BE234" s="234"/>
      <c r="BL234" s="1"/>
      <c r="BM234" s="1"/>
    </row>
    <row r="235" spans="2:65" s="34" customFormat="1" ht="18" customHeight="1">
      <c r="B235" s="417"/>
      <c r="C235" s="418"/>
      <c r="D235" s="418"/>
      <c r="E235" s="418"/>
      <c r="F235" s="418"/>
      <c r="G235" s="418"/>
      <c r="H235" s="418"/>
      <c r="I235" s="452"/>
      <c r="J235" s="417"/>
      <c r="K235" s="418"/>
      <c r="L235" s="418"/>
      <c r="M235" s="418"/>
      <c r="N235" s="419"/>
      <c r="O235" s="390"/>
      <c r="P235" s="393" t="s">
        <v>45</v>
      </c>
      <c r="Q235" s="388"/>
      <c r="R235" s="383" t="s">
        <v>46</v>
      </c>
      <c r="S235" s="196"/>
      <c r="T235" s="424" t="s">
        <v>48</v>
      </c>
      <c r="U235" s="425"/>
      <c r="V235" s="426"/>
      <c r="W235" s="427"/>
      <c r="X235" s="427"/>
      <c r="Y235" s="428"/>
      <c r="Z235" s="426"/>
      <c r="AA235" s="427"/>
      <c r="AB235" s="427"/>
      <c r="AC235" s="427"/>
      <c r="AD235" s="453">
        <v>0</v>
      </c>
      <c r="AE235" s="454"/>
      <c r="AF235" s="454"/>
      <c r="AG235" s="546"/>
      <c r="AH235" s="402">
        <f>IF(V234="賃金で算定",0,V235+Z235-AD235)</f>
        <v>0</v>
      </c>
      <c r="AI235" s="402"/>
      <c r="AJ235" s="402"/>
      <c r="AK235" s="403"/>
      <c r="AL235" s="407">
        <f>IF(V234="賃金で算定","賃金で算定",IF(OR(V235=0,$F242="",AV234=""),0,IF(AW234="昔",VLOOKUP($F242,労務比率,AX234,FALSE),IF(AW234="上",VLOOKUP($F242,労務比率,AX234,FALSE),IF(AW234="中",VLOOKUP($F242,労務比率,AX234,FALSE),VLOOKUP($F242,労務比率,AX234,FALSE))))))</f>
        <v>0</v>
      </c>
      <c r="AM235" s="408"/>
      <c r="AN235" s="404">
        <f>IF(V234="賃金で算定",0,INT(AH235*AL235/100))</f>
        <v>0</v>
      </c>
      <c r="AO235" s="405"/>
      <c r="AP235" s="405"/>
      <c r="AQ235" s="405"/>
      <c r="AR235" s="405"/>
      <c r="AS235" s="39"/>
      <c r="AT235" s="58"/>
      <c r="AU235" s="58"/>
      <c r="AV235" s="55"/>
      <c r="AW235" s="57"/>
      <c r="AX235" s="282"/>
      <c r="AY235" s="352">
        <f t="shared" ref="AY235" si="119">AH235</f>
        <v>0</v>
      </c>
      <c r="AZ235" s="350">
        <f>IF(AV234&lt;=設定シート!C$85,AH235,IF(AND(AV234&gt;=設定シート!E$85,AV234&lt;=設定シート!G$85),AH235*105/108,AH235))</f>
        <v>0</v>
      </c>
      <c r="BA235" s="347"/>
      <c r="BB235" s="350">
        <f t="shared" ref="BB235" si="120">IF($AL235="賃金で算定",0,INT(AY235*$AL235/100))</f>
        <v>0</v>
      </c>
      <c r="BC235" s="350">
        <f>IF(AY235=AZ235,BB235,AZ235*$AL235/100)</f>
        <v>0</v>
      </c>
      <c r="BD235" s="234"/>
      <c r="BE235" s="234"/>
      <c r="BL235" s="234">
        <f>IF(AY235=AZ235,0,1)</f>
        <v>0</v>
      </c>
      <c r="BM235" s="234" t="str">
        <f>IF(BL235=1,AL235,"")</f>
        <v/>
      </c>
    </row>
    <row r="236" spans="2:65" s="34" customFormat="1" ht="18" customHeight="1">
      <c r="B236" s="414"/>
      <c r="C236" s="415"/>
      <c r="D236" s="415"/>
      <c r="E236" s="415"/>
      <c r="F236" s="415"/>
      <c r="G236" s="415"/>
      <c r="H236" s="415"/>
      <c r="I236" s="451"/>
      <c r="J236" s="414"/>
      <c r="K236" s="415"/>
      <c r="L236" s="415"/>
      <c r="M236" s="415"/>
      <c r="N236" s="416"/>
      <c r="O236" s="389"/>
      <c r="P236" s="392" t="s">
        <v>45</v>
      </c>
      <c r="Q236" s="387"/>
      <c r="R236" s="382" t="s">
        <v>46</v>
      </c>
      <c r="S236" s="193"/>
      <c r="T236" s="420" t="s">
        <v>47</v>
      </c>
      <c r="U236" s="421"/>
      <c r="V236" s="422"/>
      <c r="W236" s="423"/>
      <c r="X236" s="423"/>
      <c r="Y236" s="77"/>
      <c r="Z236" s="41"/>
      <c r="AA236" s="42"/>
      <c r="AB236" s="42"/>
      <c r="AC236" s="43"/>
      <c r="AD236" s="41"/>
      <c r="AE236" s="42"/>
      <c r="AF236" s="42"/>
      <c r="AG236" s="48"/>
      <c r="AH236" s="409">
        <f>IF(V236="賃金で算定",V237+Z237-AD237,0)</f>
        <v>0</v>
      </c>
      <c r="AI236" s="410"/>
      <c r="AJ236" s="410"/>
      <c r="AK236" s="411"/>
      <c r="AL236" s="68"/>
      <c r="AM236" s="69"/>
      <c r="AN236" s="412"/>
      <c r="AO236" s="413"/>
      <c r="AP236" s="413"/>
      <c r="AQ236" s="413"/>
      <c r="AR236" s="413"/>
      <c r="AS236" s="40"/>
      <c r="AT236" s="58"/>
      <c r="AU236" s="58"/>
      <c r="AV236" s="55" t="str">
        <f>IF(OR(O236="",Q236=""),"", IF(O236&lt;20,DATE(O236+118,Q236,IF(S236="",1,S236)),DATE(O236+88,Q236,IF(S236="",1,S236))))</f>
        <v/>
      </c>
      <c r="AW236" s="57" t="str">
        <f>IF(AV236&lt;=設定シート!C$15,"昔",IF(AV236&lt;=設定シート!E$15,"上",IF(AV236&lt;=設定シート!G$15,"中","下")))</f>
        <v>下</v>
      </c>
      <c r="AX236" s="282">
        <f>IF(AV236&lt;=設定シート!$E$36,5,IF(AV236&lt;=設定シート!$I$36,7,IF(AV236&lt;=設定シート!$M$36,9,11)))</f>
        <v>11</v>
      </c>
      <c r="AY236" s="351"/>
      <c r="AZ236" s="349"/>
      <c r="BA236" s="353">
        <f t="shared" ref="BA236" si="121">AN236</f>
        <v>0</v>
      </c>
      <c r="BB236" s="349"/>
      <c r="BC236" s="349"/>
      <c r="BD236" s="234"/>
      <c r="BE236" s="234"/>
      <c r="BL236" s="1"/>
      <c r="BM236" s="1"/>
    </row>
    <row r="237" spans="2:65" s="34" customFormat="1" ht="18" customHeight="1">
      <c r="B237" s="417"/>
      <c r="C237" s="418"/>
      <c r="D237" s="418"/>
      <c r="E237" s="418"/>
      <c r="F237" s="418"/>
      <c r="G237" s="418"/>
      <c r="H237" s="418"/>
      <c r="I237" s="452"/>
      <c r="J237" s="417"/>
      <c r="K237" s="418"/>
      <c r="L237" s="418"/>
      <c r="M237" s="418"/>
      <c r="N237" s="419"/>
      <c r="O237" s="390"/>
      <c r="P237" s="393" t="s">
        <v>45</v>
      </c>
      <c r="Q237" s="388"/>
      <c r="R237" s="383" t="s">
        <v>46</v>
      </c>
      <c r="S237" s="196"/>
      <c r="T237" s="424" t="s">
        <v>48</v>
      </c>
      <c r="U237" s="425"/>
      <c r="V237" s="426"/>
      <c r="W237" s="427"/>
      <c r="X237" s="427"/>
      <c r="Y237" s="428"/>
      <c r="Z237" s="426"/>
      <c r="AA237" s="427"/>
      <c r="AB237" s="427"/>
      <c r="AC237" s="427"/>
      <c r="AD237" s="453">
        <v>0</v>
      </c>
      <c r="AE237" s="454"/>
      <c r="AF237" s="454"/>
      <c r="AG237" s="546"/>
      <c r="AH237" s="402">
        <f>IF(V236="賃金で算定",0,V237+Z237-AD237)</f>
        <v>0</v>
      </c>
      <c r="AI237" s="402"/>
      <c r="AJ237" s="402"/>
      <c r="AK237" s="403"/>
      <c r="AL237" s="407">
        <f>IF(V236="賃金で算定","賃金で算定",IF(OR(V237=0,$F242="",AV236=""),0,IF(AW236="昔",VLOOKUP($F242,労務比率,AX236,FALSE),IF(AW236="上",VLOOKUP($F242,労務比率,AX236,FALSE),IF(AW236="中",VLOOKUP($F242,労務比率,AX236,FALSE),VLOOKUP($F242,労務比率,AX236,FALSE))))))</f>
        <v>0</v>
      </c>
      <c r="AM237" s="408"/>
      <c r="AN237" s="404">
        <f>IF(V236="賃金で算定",0,INT(AH237*AL237/100))</f>
        <v>0</v>
      </c>
      <c r="AO237" s="405"/>
      <c r="AP237" s="405"/>
      <c r="AQ237" s="405"/>
      <c r="AR237" s="405"/>
      <c r="AS237" s="39"/>
      <c r="AT237" s="58"/>
      <c r="AU237" s="58"/>
      <c r="AV237" s="55"/>
      <c r="AW237" s="57"/>
      <c r="AX237" s="282"/>
      <c r="AY237" s="352">
        <f t="shared" ref="AY237" si="122">AH237</f>
        <v>0</v>
      </c>
      <c r="AZ237" s="350">
        <f>IF(AV236&lt;=設定シート!C$85,AH237,IF(AND(AV236&gt;=設定シート!E$85,AV236&lt;=設定シート!G$85),AH237*105/108,AH237))</f>
        <v>0</v>
      </c>
      <c r="BA237" s="347"/>
      <c r="BB237" s="350">
        <f t="shared" ref="BB237" si="123">IF($AL237="賃金で算定",0,INT(AY237*$AL237/100))</f>
        <v>0</v>
      </c>
      <c r="BC237" s="350">
        <f>IF(AY237=AZ237,BB237,AZ237*$AL237/100)</f>
        <v>0</v>
      </c>
      <c r="BD237" s="234"/>
      <c r="BE237" s="234"/>
      <c r="BL237" s="234">
        <f>IF(AY237=AZ237,0,1)</f>
        <v>0</v>
      </c>
      <c r="BM237" s="234" t="str">
        <f>IF(BL237=1,AL237,"")</f>
        <v/>
      </c>
    </row>
    <row r="238" spans="2:65" s="34" customFormat="1" ht="18" customHeight="1">
      <c r="B238" s="414"/>
      <c r="C238" s="415"/>
      <c r="D238" s="415"/>
      <c r="E238" s="415"/>
      <c r="F238" s="415"/>
      <c r="G238" s="415"/>
      <c r="H238" s="415"/>
      <c r="I238" s="451"/>
      <c r="J238" s="414"/>
      <c r="K238" s="415"/>
      <c r="L238" s="415"/>
      <c r="M238" s="415"/>
      <c r="N238" s="416"/>
      <c r="O238" s="389"/>
      <c r="P238" s="392" t="s">
        <v>45</v>
      </c>
      <c r="Q238" s="387"/>
      <c r="R238" s="382" t="s">
        <v>46</v>
      </c>
      <c r="S238" s="193"/>
      <c r="T238" s="420" t="s">
        <v>47</v>
      </c>
      <c r="U238" s="421"/>
      <c r="V238" s="422"/>
      <c r="W238" s="423"/>
      <c r="X238" s="423"/>
      <c r="Y238" s="77"/>
      <c r="Z238" s="41"/>
      <c r="AA238" s="42"/>
      <c r="AB238" s="42"/>
      <c r="AC238" s="43"/>
      <c r="AD238" s="41"/>
      <c r="AE238" s="42"/>
      <c r="AF238" s="42"/>
      <c r="AG238" s="48"/>
      <c r="AH238" s="409">
        <f>IF(V238="賃金で算定",V239+Z239-AD239,0)</f>
        <v>0</v>
      </c>
      <c r="AI238" s="410"/>
      <c r="AJ238" s="410"/>
      <c r="AK238" s="411"/>
      <c r="AL238" s="68"/>
      <c r="AM238" s="69"/>
      <c r="AN238" s="412"/>
      <c r="AO238" s="413"/>
      <c r="AP238" s="413"/>
      <c r="AQ238" s="413"/>
      <c r="AR238" s="413"/>
      <c r="AS238" s="40"/>
      <c r="AT238" s="58"/>
      <c r="AU238" s="58"/>
      <c r="AV238" s="55" t="str">
        <f>IF(OR(O238="",Q238=""),"", IF(O238&lt;20,DATE(O238+118,Q238,IF(S238="",1,S238)),DATE(O238+88,Q238,IF(S238="",1,S238))))</f>
        <v/>
      </c>
      <c r="AW238" s="57" t="str">
        <f>IF(AV238&lt;=設定シート!C$15,"昔",IF(AV238&lt;=設定シート!E$15,"上",IF(AV238&lt;=設定シート!G$15,"中","下")))</f>
        <v>下</v>
      </c>
      <c r="AX238" s="282">
        <f>IF(AV238&lt;=設定シート!$E$36,5,IF(AV238&lt;=設定シート!$I$36,7,IF(AV238&lt;=設定シート!$M$36,9,11)))</f>
        <v>11</v>
      </c>
      <c r="AY238" s="351"/>
      <c r="AZ238" s="349"/>
      <c r="BA238" s="353">
        <f t="shared" ref="BA238" si="124">AN238</f>
        <v>0</v>
      </c>
      <c r="BB238" s="349"/>
      <c r="BC238" s="349"/>
      <c r="BD238" s="234"/>
      <c r="BE238" s="234"/>
      <c r="BL238" s="1"/>
      <c r="BM238" s="1"/>
    </row>
    <row r="239" spans="2:65" s="34" customFormat="1" ht="18" customHeight="1">
      <c r="B239" s="417"/>
      <c r="C239" s="418"/>
      <c r="D239" s="418"/>
      <c r="E239" s="418"/>
      <c r="F239" s="418"/>
      <c r="G239" s="418"/>
      <c r="H239" s="418"/>
      <c r="I239" s="452"/>
      <c r="J239" s="417"/>
      <c r="K239" s="418"/>
      <c r="L239" s="418"/>
      <c r="M239" s="418"/>
      <c r="N239" s="419"/>
      <c r="O239" s="390"/>
      <c r="P239" s="393" t="s">
        <v>45</v>
      </c>
      <c r="Q239" s="388"/>
      <c r="R239" s="383" t="s">
        <v>46</v>
      </c>
      <c r="S239" s="196"/>
      <c r="T239" s="424" t="s">
        <v>48</v>
      </c>
      <c r="U239" s="425"/>
      <c r="V239" s="426"/>
      <c r="W239" s="427"/>
      <c r="X239" s="427"/>
      <c r="Y239" s="428"/>
      <c r="Z239" s="426"/>
      <c r="AA239" s="427"/>
      <c r="AB239" s="427"/>
      <c r="AC239" s="427"/>
      <c r="AD239" s="453">
        <v>0</v>
      </c>
      <c r="AE239" s="454"/>
      <c r="AF239" s="454"/>
      <c r="AG239" s="546"/>
      <c r="AH239" s="402">
        <f>IF(V238="賃金で算定",0,V239+Z239-AD239)</f>
        <v>0</v>
      </c>
      <c r="AI239" s="402"/>
      <c r="AJ239" s="402"/>
      <c r="AK239" s="403"/>
      <c r="AL239" s="407">
        <f>IF(V238="賃金で算定","賃金で算定",IF(OR(V239=0,$F242="",AV238=""),0,IF(AW238="昔",VLOOKUP($F242,労務比率,AX238,FALSE),IF(AW238="上",VLOOKUP($F242,労務比率,AX238,FALSE),IF(AW238="中",VLOOKUP($F242,労務比率,AX238,FALSE),VLOOKUP($F242,労務比率,AX238,FALSE))))))</f>
        <v>0</v>
      </c>
      <c r="AM239" s="408"/>
      <c r="AN239" s="404">
        <f>IF(V238="賃金で算定",0,INT(AH239*AL239/100))</f>
        <v>0</v>
      </c>
      <c r="AO239" s="405"/>
      <c r="AP239" s="405"/>
      <c r="AQ239" s="405"/>
      <c r="AR239" s="405"/>
      <c r="AS239" s="39"/>
      <c r="AT239" s="58"/>
      <c r="AU239" s="58"/>
      <c r="AV239" s="55"/>
      <c r="AW239" s="57"/>
      <c r="AX239" s="282"/>
      <c r="AY239" s="352">
        <f t="shared" ref="AY239" si="125">AH239</f>
        <v>0</v>
      </c>
      <c r="AZ239" s="350">
        <f>IF(AV238&lt;=設定シート!C$85,AH239,IF(AND(AV238&gt;=設定シート!E$85,AV238&lt;=設定シート!G$85),AH239*105/108,AH239))</f>
        <v>0</v>
      </c>
      <c r="BA239" s="347"/>
      <c r="BB239" s="350">
        <f t="shared" ref="BB239" si="126">IF($AL239="賃金で算定",0,INT(AY239*$AL239/100))</f>
        <v>0</v>
      </c>
      <c r="BC239" s="350">
        <f>IF(AY239=AZ239,BB239,AZ239*$AL239/100)</f>
        <v>0</v>
      </c>
      <c r="BD239" s="234"/>
      <c r="BE239" s="234"/>
      <c r="BL239" s="234">
        <f>IF(AY239=AZ239,0,1)</f>
        <v>0</v>
      </c>
      <c r="BM239" s="234" t="str">
        <f>IF(BL239=1,AL239,"")</f>
        <v/>
      </c>
    </row>
    <row r="240" spans="2:65" s="34" customFormat="1" ht="18" customHeight="1">
      <c r="B240" s="414"/>
      <c r="C240" s="415"/>
      <c r="D240" s="415"/>
      <c r="E240" s="415"/>
      <c r="F240" s="415"/>
      <c r="G240" s="415"/>
      <c r="H240" s="415"/>
      <c r="I240" s="451"/>
      <c r="J240" s="414"/>
      <c r="K240" s="415"/>
      <c r="L240" s="415"/>
      <c r="M240" s="415"/>
      <c r="N240" s="416"/>
      <c r="O240" s="389"/>
      <c r="P240" s="392" t="s">
        <v>45</v>
      </c>
      <c r="Q240" s="387"/>
      <c r="R240" s="382" t="s">
        <v>46</v>
      </c>
      <c r="S240" s="193"/>
      <c r="T240" s="420" t="s">
        <v>47</v>
      </c>
      <c r="U240" s="421"/>
      <c r="V240" s="422"/>
      <c r="W240" s="423"/>
      <c r="X240" s="423"/>
      <c r="Y240" s="77"/>
      <c r="Z240" s="41"/>
      <c r="AA240" s="42"/>
      <c r="AB240" s="42"/>
      <c r="AC240" s="43"/>
      <c r="AD240" s="41"/>
      <c r="AE240" s="42"/>
      <c r="AF240" s="42"/>
      <c r="AG240" s="48"/>
      <c r="AH240" s="409">
        <f>IF(V240="賃金で算定",V241+Z241-AD241,0)</f>
        <v>0</v>
      </c>
      <c r="AI240" s="410"/>
      <c r="AJ240" s="410"/>
      <c r="AK240" s="411"/>
      <c r="AL240" s="68"/>
      <c r="AM240" s="69"/>
      <c r="AN240" s="412"/>
      <c r="AO240" s="413"/>
      <c r="AP240" s="413"/>
      <c r="AQ240" s="413"/>
      <c r="AR240" s="413"/>
      <c r="AS240" s="40"/>
      <c r="AT240" s="58"/>
      <c r="AU240" s="58"/>
      <c r="AV240" s="55" t="str">
        <f>IF(OR(O240="",Q240=""),"", IF(O240&lt;20,DATE(O240+118,Q240,IF(S240="",1,S240)),DATE(O240+88,Q240,IF(S240="",1,S240))))</f>
        <v/>
      </c>
      <c r="AW240" s="57" t="str">
        <f>IF(AV240&lt;=設定シート!C$15,"昔",IF(AV240&lt;=設定シート!E$15,"上",IF(AV240&lt;=設定シート!G$15,"中","下")))</f>
        <v>下</v>
      </c>
      <c r="AX240" s="282">
        <f>IF(AV240&lt;=設定シート!$E$36,5,IF(AV240&lt;=設定シート!$I$36,7,IF(AV240&lt;=設定シート!$M$36,9,11)))</f>
        <v>11</v>
      </c>
      <c r="AY240" s="351"/>
      <c r="AZ240" s="349"/>
      <c r="BA240" s="353">
        <f t="shared" ref="BA240" si="127">AN240</f>
        <v>0</v>
      </c>
      <c r="BB240" s="349"/>
      <c r="BC240" s="349"/>
      <c r="BD240" s="234"/>
      <c r="BE240" s="234"/>
      <c r="BL240" s="1"/>
      <c r="BM240" s="1"/>
    </row>
    <row r="241" spans="2:65" s="34" customFormat="1" ht="18" customHeight="1">
      <c r="B241" s="417"/>
      <c r="C241" s="418"/>
      <c r="D241" s="418"/>
      <c r="E241" s="418"/>
      <c r="F241" s="418"/>
      <c r="G241" s="418"/>
      <c r="H241" s="418"/>
      <c r="I241" s="452"/>
      <c r="J241" s="417"/>
      <c r="K241" s="418"/>
      <c r="L241" s="418"/>
      <c r="M241" s="418"/>
      <c r="N241" s="419"/>
      <c r="O241" s="390"/>
      <c r="P241" s="391" t="s">
        <v>45</v>
      </c>
      <c r="Q241" s="388"/>
      <c r="R241" s="383" t="s">
        <v>46</v>
      </c>
      <c r="S241" s="196"/>
      <c r="T241" s="424" t="s">
        <v>48</v>
      </c>
      <c r="U241" s="425"/>
      <c r="V241" s="426"/>
      <c r="W241" s="427"/>
      <c r="X241" s="427"/>
      <c r="Y241" s="428"/>
      <c r="Z241" s="426"/>
      <c r="AA241" s="427"/>
      <c r="AB241" s="427"/>
      <c r="AC241" s="427"/>
      <c r="AD241" s="453">
        <v>0</v>
      </c>
      <c r="AE241" s="454"/>
      <c r="AF241" s="454"/>
      <c r="AG241" s="546"/>
      <c r="AH241" s="404">
        <f>IF(V240="賃金で算定",0,V241+Z241-AD241)</f>
        <v>0</v>
      </c>
      <c r="AI241" s="405"/>
      <c r="AJ241" s="405"/>
      <c r="AK241" s="406"/>
      <c r="AL241" s="407">
        <f>IF(V240="賃金で算定","賃金で算定",IF(OR(V241=0,$F242="",AV240=""),0,IF(AW240="昔",VLOOKUP($F242,労務比率,AX240,FALSE),IF(AW240="上",VLOOKUP($F242,労務比率,AX240,FALSE),IF(AW240="中",VLOOKUP($F242,労務比率,AX240,FALSE),VLOOKUP($F242,労務比率,AX240,FALSE))))))</f>
        <v>0</v>
      </c>
      <c r="AM241" s="408"/>
      <c r="AN241" s="404">
        <f>IF(V240="賃金で算定",0,INT(AH241*AL241/100))</f>
        <v>0</v>
      </c>
      <c r="AO241" s="405"/>
      <c r="AP241" s="405"/>
      <c r="AQ241" s="405"/>
      <c r="AR241" s="405"/>
      <c r="AS241" s="39"/>
      <c r="AT241" s="58"/>
      <c r="AU241" s="58"/>
      <c r="AV241" s="55"/>
      <c r="AW241" s="57"/>
      <c r="AX241" s="282"/>
      <c r="AY241" s="352">
        <f t="shared" ref="AY241" si="128">AH241</f>
        <v>0</v>
      </c>
      <c r="AZ241" s="350">
        <f>IF(AV240&lt;=設定シート!C$85,AH241,IF(AND(AV240&gt;=設定シート!E$85,AV240&lt;=設定シート!G$85),AH241*105/108,AH241))</f>
        <v>0</v>
      </c>
      <c r="BA241" s="347"/>
      <c r="BB241" s="350">
        <f t="shared" ref="BB241" si="129">IF($AL241="賃金で算定",0,INT(AY241*$AL241/100))</f>
        <v>0</v>
      </c>
      <c r="BC241" s="350">
        <f>IF(AY241=AZ241,BB241,AZ241*$AL241/100)</f>
        <v>0</v>
      </c>
      <c r="BD241" s="234"/>
      <c r="BE241" s="234"/>
      <c r="BL241" s="234">
        <f>IF(AY241=AZ241,0,1)</f>
        <v>0</v>
      </c>
      <c r="BM241" s="234" t="str">
        <f>IF(BL241=1,AL241,"")</f>
        <v/>
      </c>
    </row>
    <row r="242" spans="2:65" s="34" customFormat="1" ht="18" customHeight="1">
      <c r="B242" s="430" t="s">
        <v>134</v>
      </c>
      <c r="C242" s="431"/>
      <c r="D242" s="431"/>
      <c r="E242" s="432"/>
      <c r="F242" s="439"/>
      <c r="G242" s="440"/>
      <c r="H242" s="440"/>
      <c r="I242" s="440"/>
      <c r="J242" s="440"/>
      <c r="K242" s="440"/>
      <c r="L242" s="440"/>
      <c r="M242" s="440"/>
      <c r="N242" s="441"/>
      <c r="O242" s="430" t="s">
        <v>49</v>
      </c>
      <c r="P242" s="431"/>
      <c r="Q242" s="431"/>
      <c r="R242" s="431"/>
      <c r="S242" s="431"/>
      <c r="T242" s="431"/>
      <c r="U242" s="432"/>
      <c r="V242" s="448">
        <f>AH242</f>
        <v>0</v>
      </c>
      <c r="W242" s="449"/>
      <c r="X242" s="449"/>
      <c r="Y242" s="450"/>
      <c r="Z242" s="318"/>
      <c r="AA242" s="319"/>
      <c r="AB242" s="319"/>
      <c r="AC242" s="43"/>
      <c r="AD242" s="318"/>
      <c r="AE242" s="319"/>
      <c r="AF242" s="319"/>
      <c r="AG242" s="43"/>
      <c r="AH242" s="409">
        <f>AH224+AH226+AH228+AH230+AH232+AH234+AH236+AH238+AH240</f>
        <v>0</v>
      </c>
      <c r="AI242" s="410"/>
      <c r="AJ242" s="410"/>
      <c r="AK242" s="411"/>
      <c r="AL242" s="70"/>
      <c r="AM242" s="71"/>
      <c r="AN242" s="409">
        <f>AN224+AN226+AN228+AN230+AN232+AN234+AN236+AN238+AN240</f>
        <v>0</v>
      </c>
      <c r="AO242" s="410"/>
      <c r="AP242" s="410"/>
      <c r="AQ242" s="410"/>
      <c r="AR242" s="410"/>
      <c r="AS242" s="320"/>
      <c r="AT242" s="58"/>
      <c r="AU242" s="58"/>
      <c r="AW242" s="57"/>
      <c r="AX242" s="282"/>
      <c r="AY242" s="351"/>
      <c r="AZ242" s="354"/>
      <c r="BA242" s="361">
        <f>BA224+BA226+BA228+BA230+BA232+BA234+BA236+BA238+BA240</f>
        <v>0</v>
      </c>
      <c r="BB242" s="362">
        <f>BB225+BB227+BB229+BB231+BB233+BB235+BB237+BB239+BB241</f>
        <v>0</v>
      </c>
      <c r="BC242" s="362">
        <f>SUMIF(BL225:BL241,0,BC225:BC241)+ROUNDDOWN(ROUNDDOWN(BL242*105/108,0)*BM242/100,0)</f>
        <v>0</v>
      </c>
      <c r="BD242" s="234"/>
      <c r="BE242" s="234"/>
      <c r="BL242" s="234">
        <f>SUMIF(BL225:BL241,1,AH225:AK241)</f>
        <v>0</v>
      </c>
      <c r="BM242" s="234">
        <f>IF(COUNT(BM225:BM241)=0,0,SUM(BM225:BM241)/COUNT(BM225:BM241))</f>
        <v>0</v>
      </c>
    </row>
    <row r="243" spans="2:65" s="34" customFormat="1" ht="18" customHeight="1">
      <c r="B243" s="433"/>
      <c r="C243" s="434"/>
      <c r="D243" s="434"/>
      <c r="E243" s="435"/>
      <c r="F243" s="442"/>
      <c r="G243" s="443"/>
      <c r="H243" s="443"/>
      <c r="I243" s="443"/>
      <c r="J243" s="443"/>
      <c r="K243" s="443"/>
      <c r="L243" s="443"/>
      <c r="M243" s="443"/>
      <c r="N243" s="444"/>
      <c r="O243" s="433"/>
      <c r="P243" s="434"/>
      <c r="Q243" s="434"/>
      <c r="R243" s="434"/>
      <c r="S243" s="434"/>
      <c r="T243" s="434"/>
      <c r="U243" s="435"/>
      <c r="V243" s="401">
        <f>V225+V227+V229+V231+V233+V235+V237+V239+V241-V242</f>
        <v>0</v>
      </c>
      <c r="W243" s="402"/>
      <c r="X243" s="402"/>
      <c r="Y243" s="403"/>
      <c r="Z243" s="401">
        <f>Z225+Z227+Z229+Z231+Z233+Z235+Z237+Z239+Z241</f>
        <v>0</v>
      </c>
      <c r="AA243" s="402"/>
      <c r="AB243" s="402"/>
      <c r="AC243" s="402"/>
      <c r="AD243" s="401">
        <f>AD225+AD227+AD229+AD231+AD233+AD235+AD237+AD239+AD241</f>
        <v>0</v>
      </c>
      <c r="AE243" s="402"/>
      <c r="AF243" s="402"/>
      <c r="AG243" s="402"/>
      <c r="AH243" s="401">
        <f>AY243</f>
        <v>0</v>
      </c>
      <c r="AI243" s="402"/>
      <c r="AJ243" s="402"/>
      <c r="AK243" s="402"/>
      <c r="AL243" s="325"/>
      <c r="AM243" s="326"/>
      <c r="AN243" s="401">
        <f>BB243</f>
        <v>0</v>
      </c>
      <c r="AO243" s="402"/>
      <c r="AP243" s="402"/>
      <c r="AQ243" s="402"/>
      <c r="AR243" s="402"/>
      <c r="AS243" s="322"/>
      <c r="AT243" s="58"/>
      <c r="AU243" s="58"/>
      <c r="AW243" s="57"/>
      <c r="AX243" s="282"/>
      <c r="AY243" s="357">
        <f>AY225+AY227+AY229+AY231+AY233+AY235+AY237+AY239+AY241</f>
        <v>0</v>
      </c>
      <c r="AZ243" s="359"/>
      <c r="BA243" s="359"/>
      <c r="BB243" s="355">
        <f>BB242</f>
        <v>0</v>
      </c>
      <c r="BC243" s="363"/>
      <c r="BD243" s="234"/>
      <c r="BE243" s="234"/>
    </row>
    <row r="244" spans="2:65" s="34" customFormat="1" ht="18" customHeight="1">
      <c r="B244" s="436"/>
      <c r="C244" s="437"/>
      <c r="D244" s="437"/>
      <c r="E244" s="438"/>
      <c r="F244" s="445"/>
      <c r="G244" s="446"/>
      <c r="H244" s="446"/>
      <c r="I244" s="446"/>
      <c r="J244" s="446"/>
      <c r="K244" s="446"/>
      <c r="L244" s="446"/>
      <c r="M244" s="446"/>
      <c r="N244" s="447"/>
      <c r="O244" s="436"/>
      <c r="P244" s="437"/>
      <c r="Q244" s="437"/>
      <c r="R244" s="437"/>
      <c r="S244" s="437"/>
      <c r="T244" s="437"/>
      <c r="U244" s="438"/>
      <c r="V244" s="404"/>
      <c r="W244" s="405"/>
      <c r="X244" s="405"/>
      <c r="Y244" s="406"/>
      <c r="Z244" s="404"/>
      <c r="AA244" s="405"/>
      <c r="AB244" s="405"/>
      <c r="AC244" s="405"/>
      <c r="AD244" s="404"/>
      <c r="AE244" s="405"/>
      <c r="AF244" s="405"/>
      <c r="AG244" s="405"/>
      <c r="AH244" s="404">
        <f>AZ244</f>
        <v>0</v>
      </c>
      <c r="AI244" s="405"/>
      <c r="AJ244" s="405"/>
      <c r="AK244" s="406"/>
      <c r="AL244" s="323"/>
      <c r="AM244" s="324"/>
      <c r="AN244" s="404">
        <f>BC244</f>
        <v>0</v>
      </c>
      <c r="AO244" s="405"/>
      <c r="AP244" s="405"/>
      <c r="AQ244" s="405"/>
      <c r="AR244" s="405"/>
      <c r="AS244" s="321"/>
      <c r="AT244" s="58"/>
      <c r="AU244" s="198"/>
      <c r="AW244" s="57"/>
      <c r="AX244" s="282"/>
      <c r="AY244" s="358"/>
      <c r="AZ244" s="360">
        <f>IF(AZ225+AZ227+AZ229+AZ231+AZ233+AZ235+AZ237+AZ239+AZ241=AY243,0,ROUNDDOWN(AZ225+AZ227+AZ229+AZ231+AZ233+AZ235+AZ237+AZ239+AZ241,0))</f>
        <v>0</v>
      </c>
      <c r="BA244" s="356"/>
      <c r="BB244" s="356"/>
      <c r="BC244" s="360">
        <f>IF(BC242=BB243,0,BC242)</f>
        <v>0</v>
      </c>
      <c r="BD244" s="234"/>
      <c r="BE244" s="234"/>
    </row>
    <row r="245" spans="2:65" s="34" customFormat="1" ht="18" customHeight="1">
      <c r="AD245" s="1" t="str">
        <f>IF(AND($F242="",$V242+$V243&gt;0),"事業の種類を選択してください。","")</f>
        <v/>
      </c>
      <c r="AE245" s="1"/>
      <c r="AF245" s="1"/>
      <c r="AG245" s="1"/>
      <c r="AH245" s="1"/>
      <c r="AI245" s="1"/>
      <c r="AJ245" s="1"/>
      <c r="AK245" s="1"/>
      <c r="AL245" s="1"/>
      <c r="AM245" s="1"/>
      <c r="AN245" s="429">
        <f>IF(AN242=0,0,AN242+IF(AN244=0,AN243,AN244))</f>
        <v>0</v>
      </c>
      <c r="AO245" s="429"/>
      <c r="AP245" s="429"/>
      <c r="AQ245" s="429"/>
      <c r="AR245" s="429"/>
      <c r="AS245" s="58"/>
      <c r="AT245" s="58"/>
      <c r="AU245" s="58"/>
      <c r="AW245" s="57"/>
      <c r="AX245" s="282"/>
      <c r="AY245" s="282"/>
      <c r="AZ245" s="282"/>
      <c r="BA245" s="282"/>
      <c r="BB245" s="282"/>
      <c r="BC245" s="282"/>
      <c r="BD245" s="234"/>
      <c r="BE245" s="234"/>
    </row>
    <row r="246" spans="2:65" s="34" customFormat="1" ht="31.5" customHeight="1">
      <c r="AN246" s="79"/>
      <c r="AO246" s="79"/>
      <c r="AP246" s="79"/>
      <c r="AQ246" s="79"/>
      <c r="AR246" s="79"/>
      <c r="AS246" s="58"/>
      <c r="AT246" s="58"/>
      <c r="AU246" s="58"/>
      <c r="AW246" s="57"/>
      <c r="AX246" s="282"/>
      <c r="AY246" s="282"/>
      <c r="AZ246" s="282"/>
      <c r="BA246" s="282"/>
      <c r="BB246" s="282"/>
      <c r="BC246" s="282"/>
      <c r="BD246" s="234"/>
      <c r="BE246" s="234"/>
    </row>
    <row r="247" spans="2:65" s="34" customFormat="1" ht="7.5" customHeight="1">
      <c r="X247" s="36"/>
      <c r="Y247" s="36"/>
      <c r="Z247" s="58"/>
      <c r="AA247" s="58"/>
      <c r="AB247" s="58"/>
      <c r="AC247" s="58"/>
      <c r="AD247" s="58"/>
      <c r="AE247" s="58"/>
      <c r="AF247" s="58"/>
      <c r="AG247" s="58"/>
      <c r="AH247" s="58"/>
      <c r="AI247" s="58"/>
      <c r="AJ247" s="58"/>
      <c r="AK247" s="58"/>
      <c r="AL247" s="58"/>
      <c r="AM247" s="58"/>
      <c r="AN247" s="58"/>
      <c r="AO247" s="58"/>
      <c r="AP247" s="58"/>
      <c r="AQ247" s="58"/>
      <c r="AR247" s="58"/>
      <c r="AS247" s="58"/>
      <c r="AT247" s="1"/>
      <c r="AU247" s="1"/>
      <c r="AW247" s="57"/>
      <c r="AX247" s="282"/>
      <c r="AY247" s="282"/>
      <c r="AZ247" s="282"/>
      <c r="BA247" s="282"/>
      <c r="BB247" s="282"/>
      <c r="BC247" s="282"/>
      <c r="BD247" s="234"/>
      <c r="BE247" s="234"/>
    </row>
    <row r="248" spans="2:65" s="34" customFormat="1" ht="10.5" customHeight="1">
      <c r="X248" s="36"/>
      <c r="Y248" s="36"/>
      <c r="Z248" s="58"/>
      <c r="AA248" s="58"/>
      <c r="AB248" s="58"/>
      <c r="AC248" s="58"/>
      <c r="AD248" s="58"/>
      <c r="AE248" s="58"/>
      <c r="AF248" s="58"/>
      <c r="AG248" s="58"/>
      <c r="AH248" s="58"/>
      <c r="AI248" s="58"/>
      <c r="AJ248" s="58"/>
      <c r="AK248" s="58"/>
      <c r="AL248" s="58"/>
      <c r="AM248" s="58"/>
      <c r="AN248" s="58"/>
      <c r="AO248" s="58"/>
      <c r="AP248" s="58"/>
      <c r="AQ248" s="58"/>
      <c r="AR248" s="58"/>
      <c r="AS248" s="58"/>
      <c r="AT248" s="1"/>
      <c r="AU248" s="1"/>
      <c r="AW248" s="57"/>
      <c r="AX248" s="282"/>
      <c r="AY248" s="282"/>
      <c r="AZ248" s="282"/>
      <c r="BA248" s="282"/>
      <c r="BB248" s="282"/>
      <c r="BC248" s="282"/>
      <c r="BD248" s="234"/>
      <c r="BE248" s="234"/>
    </row>
    <row r="249" spans="2:65" s="34" customFormat="1" ht="5.25" customHeight="1">
      <c r="X249" s="36"/>
      <c r="Y249" s="36"/>
      <c r="Z249" s="58"/>
      <c r="AA249" s="58"/>
      <c r="AB249" s="58"/>
      <c r="AC249" s="58"/>
      <c r="AD249" s="58"/>
      <c r="AE249" s="58"/>
      <c r="AF249" s="58"/>
      <c r="AG249" s="58"/>
      <c r="AH249" s="58"/>
      <c r="AI249" s="58"/>
      <c r="AJ249" s="58"/>
      <c r="AK249" s="58"/>
      <c r="AL249" s="58"/>
      <c r="AM249" s="58"/>
      <c r="AN249" s="58"/>
      <c r="AO249" s="58"/>
      <c r="AP249" s="58"/>
      <c r="AQ249" s="58"/>
      <c r="AR249" s="58"/>
      <c r="AS249" s="58"/>
      <c r="AT249" s="1"/>
      <c r="AU249" s="1"/>
      <c r="AW249" s="57"/>
      <c r="AX249" s="282"/>
      <c r="AY249" s="282"/>
      <c r="AZ249" s="282"/>
      <c r="BA249" s="282"/>
      <c r="BB249" s="282"/>
      <c r="BC249" s="282"/>
      <c r="BD249" s="234"/>
      <c r="BE249" s="234"/>
    </row>
    <row r="250" spans="2:65" s="34" customFormat="1" ht="5.25" customHeight="1">
      <c r="X250" s="36"/>
      <c r="Y250" s="36"/>
      <c r="Z250" s="58"/>
      <c r="AA250" s="58"/>
      <c r="AB250" s="58"/>
      <c r="AC250" s="58"/>
      <c r="AD250" s="58"/>
      <c r="AE250" s="58"/>
      <c r="AF250" s="58"/>
      <c r="AG250" s="58"/>
      <c r="AH250" s="58"/>
      <c r="AI250" s="58"/>
      <c r="AJ250" s="58"/>
      <c r="AK250" s="58"/>
      <c r="AL250" s="58"/>
      <c r="AM250" s="58"/>
      <c r="AN250" s="58"/>
      <c r="AO250" s="58"/>
      <c r="AP250" s="58"/>
      <c r="AQ250" s="58"/>
      <c r="AR250" s="58"/>
      <c r="AS250" s="58"/>
      <c r="AT250" s="1"/>
      <c r="AU250" s="1"/>
      <c r="AW250" s="57"/>
      <c r="AX250" s="282"/>
      <c r="AY250" s="282"/>
      <c r="AZ250" s="282"/>
      <c r="BA250" s="282"/>
      <c r="BB250" s="282"/>
      <c r="BC250" s="282"/>
      <c r="BD250" s="234"/>
      <c r="BE250" s="234"/>
    </row>
    <row r="251" spans="2:65" s="34" customFormat="1" ht="5.25" customHeight="1">
      <c r="X251" s="36"/>
      <c r="Y251" s="36"/>
      <c r="Z251" s="58"/>
      <c r="AA251" s="58"/>
      <c r="AB251" s="58"/>
      <c r="AC251" s="58"/>
      <c r="AD251" s="58"/>
      <c r="AE251" s="58"/>
      <c r="AF251" s="58"/>
      <c r="AG251" s="58"/>
      <c r="AH251" s="58"/>
      <c r="AI251" s="58"/>
      <c r="AJ251" s="58"/>
      <c r="AK251" s="58"/>
      <c r="AL251" s="58"/>
      <c r="AM251" s="58"/>
      <c r="AN251" s="58"/>
      <c r="AO251" s="58"/>
      <c r="AP251" s="58"/>
      <c r="AQ251" s="58"/>
      <c r="AR251" s="58"/>
      <c r="AS251" s="58"/>
      <c r="AT251" s="1"/>
      <c r="AU251" s="1"/>
      <c r="AW251" s="57"/>
      <c r="AX251" s="282"/>
      <c r="AY251" s="282"/>
      <c r="AZ251" s="282"/>
      <c r="BA251" s="282"/>
      <c r="BB251" s="282"/>
      <c r="BC251" s="282"/>
      <c r="BD251" s="234"/>
      <c r="BE251" s="234"/>
    </row>
    <row r="252" spans="2:65" s="34" customFormat="1" ht="5.25" customHeight="1">
      <c r="X252" s="36"/>
      <c r="Y252" s="36"/>
      <c r="Z252" s="58"/>
      <c r="AA252" s="58"/>
      <c r="AB252" s="58"/>
      <c r="AC252" s="58"/>
      <c r="AD252" s="58"/>
      <c r="AE252" s="58"/>
      <c r="AF252" s="58"/>
      <c r="AG252" s="58"/>
      <c r="AH252" s="58"/>
      <c r="AI252" s="58"/>
      <c r="AJ252" s="58"/>
      <c r="AK252" s="58"/>
      <c r="AL252" s="58"/>
      <c r="AM252" s="58"/>
      <c r="AN252" s="58"/>
      <c r="AO252" s="58"/>
      <c r="AP252" s="58"/>
      <c r="AQ252" s="58"/>
      <c r="AR252" s="58"/>
      <c r="AS252" s="58"/>
      <c r="AT252" s="1"/>
      <c r="AU252" s="1"/>
      <c r="AW252" s="57"/>
      <c r="AX252" s="282"/>
      <c r="AY252" s="282"/>
      <c r="AZ252" s="282"/>
      <c r="BA252" s="282"/>
      <c r="BB252" s="282"/>
      <c r="BC252" s="282"/>
      <c r="BD252" s="234"/>
      <c r="BE252" s="234"/>
    </row>
    <row r="253" spans="2:65" s="34" customFormat="1" ht="17.25" customHeight="1">
      <c r="B253" s="59" t="s">
        <v>50</v>
      </c>
      <c r="L253" s="58"/>
      <c r="M253" s="58"/>
      <c r="N253" s="58"/>
      <c r="O253" s="58"/>
      <c r="P253" s="58"/>
      <c r="Q253" s="58"/>
      <c r="R253" s="58"/>
      <c r="S253" s="60"/>
      <c r="T253" s="60"/>
      <c r="U253" s="60"/>
      <c r="V253" s="60"/>
      <c r="W253" s="60"/>
      <c r="X253" s="58"/>
      <c r="Y253" s="58"/>
      <c r="Z253" s="58"/>
      <c r="AA253" s="58"/>
      <c r="AB253" s="58"/>
      <c r="AC253" s="58"/>
      <c r="AL253" s="61"/>
      <c r="AM253" s="1"/>
      <c r="AN253" s="1"/>
      <c r="AO253" s="1"/>
      <c r="AP253" s="1"/>
      <c r="AW253" s="57"/>
      <c r="AX253" s="282"/>
      <c r="AY253" s="282"/>
      <c r="AZ253" s="282"/>
      <c r="BA253" s="282"/>
      <c r="BB253" s="282"/>
      <c r="BC253" s="282"/>
      <c r="BD253" s="234"/>
      <c r="BE253" s="234"/>
    </row>
    <row r="254" spans="2:65" s="34" customFormat="1" ht="12.75" customHeight="1">
      <c r="L254" s="58"/>
      <c r="M254" s="62"/>
      <c r="N254" s="62"/>
      <c r="O254" s="62"/>
      <c r="P254" s="62"/>
      <c r="Q254" s="62"/>
      <c r="R254" s="62"/>
      <c r="S254" s="62"/>
      <c r="T254" s="63"/>
      <c r="U254" s="63"/>
      <c r="V254" s="63"/>
      <c r="W254" s="63"/>
      <c r="X254" s="63"/>
      <c r="Y254" s="63"/>
      <c r="Z254" s="63"/>
      <c r="AA254" s="62"/>
      <c r="AB254" s="62"/>
      <c r="AC254" s="62"/>
      <c r="AL254" s="61"/>
      <c r="AM254" s="540" t="s">
        <v>325</v>
      </c>
      <c r="AN254" s="541"/>
      <c r="AO254" s="541"/>
      <c r="AP254" s="542"/>
      <c r="AW254" s="57"/>
      <c r="AX254" s="282"/>
      <c r="AY254" s="282"/>
      <c r="AZ254" s="282"/>
      <c r="BA254" s="282"/>
      <c r="BB254" s="282"/>
      <c r="BC254" s="282"/>
      <c r="BD254" s="234"/>
      <c r="BE254" s="234"/>
    </row>
    <row r="255" spans="2:65" s="34" customFormat="1" ht="12.75" customHeight="1">
      <c r="L255" s="58"/>
      <c r="M255" s="62"/>
      <c r="N255" s="62"/>
      <c r="O255" s="62"/>
      <c r="P255" s="62"/>
      <c r="Q255" s="62"/>
      <c r="R255" s="62"/>
      <c r="S255" s="62"/>
      <c r="T255" s="63"/>
      <c r="U255" s="63"/>
      <c r="V255" s="63"/>
      <c r="W255" s="63"/>
      <c r="X255" s="63"/>
      <c r="Y255" s="63"/>
      <c r="Z255" s="63"/>
      <c r="AA255" s="62"/>
      <c r="AB255" s="62"/>
      <c r="AC255" s="62"/>
      <c r="AL255" s="61"/>
      <c r="AM255" s="543"/>
      <c r="AN255" s="544"/>
      <c r="AO255" s="544"/>
      <c r="AP255" s="545"/>
      <c r="AW255" s="57"/>
      <c r="AX255" s="282"/>
      <c r="AY255" s="282"/>
      <c r="AZ255" s="282"/>
      <c r="BA255" s="282"/>
      <c r="BB255" s="282"/>
      <c r="BC255" s="282"/>
      <c r="BD255" s="234"/>
      <c r="BE255" s="234"/>
    </row>
    <row r="256" spans="2:65" s="34" customFormat="1" ht="12.75" customHeight="1">
      <c r="L256" s="58"/>
      <c r="M256" s="62"/>
      <c r="N256" s="62"/>
      <c r="O256" s="62"/>
      <c r="P256" s="62"/>
      <c r="Q256" s="62"/>
      <c r="R256" s="62"/>
      <c r="S256" s="62"/>
      <c r="T256" s="62"/>
      <c r="U256" s="62"/>
      <c r="V256" s="62"/>
      <c r="W256" s="62"/>
      <c r="X256" s="62"/>
      <c r="Y256" s="62"/>
      <c r="Z256" s="62"/>
      <c r="AA256" s="62"/>
      <c r="AB256" s="62"/>
      <c r="AC256" s="62"/>
      <c r="AL256" s="61"/>
      <c r="AM256" s="394"/>
      <c r="AN256" s="394"/>
      <c r="AO256" s="4"/>
      <c r="AP256" s="4"/>
      <c r="AW256" s="57"/>
      <c r="AX256" s="282"/>
      <c r="AY256" s="282"/>
      <c r="AZ256" s="282"/>
      <c r="BA256" s="282"/>
      <c r="BB256" s="282"/>
      <c r="BC256" s="282"/>
      <c r="BD256" s="234"/>
      <c r="BE256" s="234"/>
    </row>
    <row r="257" spans="2:65" s="34" customFormat="1" ht="6" customHeight="1">
      <c r="L257" s="58"/>
      <c r="M257" s="62"/>
      <c r="N257" s="62"/>
      <c r="O257" s="62"/>
      <c r="P257" s="62"/>
      <c r="Q257" s="62"/>
      <c r="R257" s="62"/>
      <c r="S257" s="62"/>
      <c r="T257" s="62"/>
      <c r="U257" s="62"/>
      <c r="V257" s="62"/>
      <c r="W257" s="62"/>
      <c r="X257" s="62"/>
      <c r="Y257" s="62"/>
      <c r="Z257" s="62"/>
      <c r="AA257" s="62"/>
      <c r="AB257" s="62"/>
      <c r="AC257" s="62"/>
      <c r="AL257" s="61"/>
      <c r="AM257" s="61"/>
      <c r="AW257" s="57"/>
      <c r="AX257" s="282"/>
      <c r="AY257" s="282"/>
      <c r="AZ257" s="282"/>
      <c r="BA257" s="282"/>
      <c r="BB257" s="282"/>
      <c r="BC257" s="282"/>
      <c r="BD257" s="234"/>
      <c r="BE257" s="234"/>
    </row>
    <row r="258" spans="2:65" s="34" customFormat="1" ht="12.75" customHeight="1">
      <c r="B258" s="515" t="s">
        <v>2</v>
      </c>
      <c r="C258" s="516"/>
      <c r="D258" s="516"/>
      <c r="E258" s="516"/>
      <c r="F258" s="516"/>
      <c r="G258" s="516"/>
      <c r="H258" s="516"/>
      <c r="I258" s="516"/>
      <c r="J258" s="518" t="s">
        <v>10</v>
      </c>
      <c r="K258" s="518"/>
      <c r="L258" s="64" t="s">
        <v>3</v>
      </c>
      <c r="M258" s="518" t="s">
        <v>11</v>
      </c>
      <c r="N258" s="518"/>
      <c r="O258" s="519" t="s">
        <v>12</v>
      </c>
      <c r="P258" s="518"/>
      <c r="Q258" s="518"/>
      <c r="R258" s="518"/>
      <c r="S258" s="518"/>
      <c r="T258" s="518"/>
      <c r="U258" s="518" t="s">
        <v>13</v>
      </c>
      <c r="V258" s="518"/>
      <c r="W258" s="518"/>
      <c r="X258" s="58"/>
      <c r="Y258" s="58"/>
      <c r="Z258" s="58"/>
      <c r="AA258" s="58"/>
      <c r="AB258" s="58"/>
      <c r="AC258" s="58"/>
      <c r="AD258" s="35"/>
      <c r="AE258" s="35"/>
      <c r="AF258" s="35"/>
      <c r="AG258" s="35"/>
      <c r="AH258" s="35"/>
      <c r="AI258" s="35"/>
      <c r="AJ258" s="35"/>
      <c r="AK258" s="58"/>
      <c r="AL258" s="520">
        <f ca="1">$AL$9</f>
        <v>30</v>
      </c>
      <c r="AM258" s="521"/>
      <c r="AN258" s="526" t="s">
        <v>4</v>
      </c>
      <c r="AO258" s="526"/>
      <c r="AP258" s="521">
        <v>7</v>
      </c>
      <c r="AQ258" s="521"/>
      <c r="AR258" s="526" t="s">
        <v>5</v>
      </c>
      <c r="AS258" s="547"/>
      <c r="AT258" s="58"/>
      <c r="AU258" s="58"/>
      <c r="AW258" s="57"/>
      <c r="AX258" s="282"/>
      <c r="AY258" s="282"/>
      <c r="AZ258" s="282"/>
      <c r="BA258" s="282"/>
      <c r="BB258" s="282"/>
      <c r="BC258" s="282"/>
      <c r="BD258" s="234"/>
      <c r="BE258" s="234"/>
    </row>
    <row r="259" spans="2:65" s="34" customFormat="1" ht="13.5" customHeight="1">
      <c r="B259" s="516"/>
      <c r="C259" s="516"/>
      <c r="D259" s="516"/>
      <c r="E259" s="516"/>
      <c r="F259" s="516"/>
      <c r="G259" s="516"/>
      <c r="H259" s="516"/>
      <c r="I259" s="516"/>
      <c r="J259" s="535">
        <f>$J$10</f>
        <v>0</v>
      </c>
      <c r="K259" s="473">
        <f>$K$10</f>
        <v>0</v>
      </c>
      <c r="L259" s="537">
        <f>$L$10</f>
        <v>0</v>
      </c>
      <c r="M259" s="476">
        <f>$M$10</f>
        <v>0</v>
      </c>
      <c r="N259" s="473">
        <f>$N$10</f>
        <v>0</v>
      </c>
      <c r="O259" s="476">
        <f>$O$10</f>
        <v>0</v>
      </c>
      <c r="P259" s="470">
        <f>$P$10</f>
        <v>0</v>
      </c>
      <c r="Q259" s="470">
        <f>$Q$10</f>
        <v>0</v>
      </c>
      <c r="R259" s="470">
        <f>$R$10</f>
        <v>0</v>
      </c>
      <c r="S259" s="470">
        <f>$S$10</f>
        <v>0</v>
      </c>
      <c r="T259" s="473">
        <f>$T$10</f>
        <v>0</v>
      </c>
      <c r="U259" s="476">
        <f>$U$10</f>
        <v>0</v>
      </c>
      <c r="V259" s="470">
        <f>$V$10</f>
        <v>0</v>
      </c>
      <c r="W259" s="473">
        <f>$W$10</f>
        <v>0</v>
      </c>
      <c r="X259" s="58"/>
      <c r="Y259" s="58"/>
      <c r="Z259" s="58"/>
      <c r="AA259" s="58"/>
      <c r="AB259" s="58"/>
      <c r="AC259" s="58"/>
      <c r="AD259" s="35"/>
      <c r="AE259" s="35"/>
      <c r="AF259" s="35"/>
      <c r="AG259" s="35"/>
      <c r="AH259" s="35"/>
      <c r="AI259" s="35"/>
      <c r="AJ259" s="35"/>
      <c r="AK259" s="58"/>
      <c r="AL259" s="522"/>
      <c r="AM259" s="523"/>
      <c r="AN259" s="527"/>
      <c r="AO259" s="527"/>
      <c r="AP259" s="523"/>
      <c r="AQ259" s="523"/>
      <c r="AR259" s="527"/>
      <c r="AS259" s="548"/>
      <c r="AT259" s="58"/>
      <c r="AU259" s="58"/>
      <c r="AW259" s="57"/>
      <c r="AX259" s="282"/>
      <c r="AY259" s="282"/>
      <c r="AZ259" s="282"/>
      <c r="BA259" s="282"/>
      <c r="BB259" s="282"/>
      <c r="BC259" s="282"/>
      <c r="BD259" s="234"/>
      <c r="BE259" s="234"/>
    </row>
    <row r="260" spans="2:65" s="34" customFormat="1" ht="9" customHeight="1">
      <c r="B260" s="516"/>
      <c r="C260" s="516"/>
      <c r="D260" s="516"/>
      <c r="E260" s="516"/>
      <c r="F260" s="516"/>
      <c r="G260" s="516"/>
      <c r="H260" s="516"/>
      <c r="I260" s="516"/>
      <c r="J260" s="536"/>
      <c r="K260" s="474"/>
      <c r="L260" s="538"/>
      <c r="M260" s="477"/>
      <c r="N260" s="474"/>
      <c r="O260" s="477"/>
      <c r="P260" s="471"/>
      <c r="Q260" s="471"/>
      <c r="R260" s="471"/>
      <c r="S260" s="471"/>
      <c r="T260" s="474"/>
      <c r="U260" s="477"/>
      <c r="V260" s="471"/>
      <c r="W260" s="474"/>
      <c r="X260" s="58"/>
      <c r="Y260" s="58"/>
      <c r="Z260" s="58"/>
      <c r="AA260" s="58"/>
      <c r="AB260" s="58"/>
      <c r="AC260" s="58"/>
      <c r="AD260" s="35"/>
      <c r="AE260" s="35"/>
      <c r="AF260" s="35"/>
      <c r="AG260" s="35"/>
      <c r="AH260" s="35"/>
      <c r="AI260" s="35"/>
      <c r="AJ260" s="35"/>
      <c r="AK260" s="58"/>
      <c r="AL260" s="524"/>
      <c r="AM260" s="525"/>
      <c r="AN260" s="528"/>
      <c r="AO260" s="528"/>
      <c r="AP260" s="525"/>
      <c r="AQ260" s="525"/>
      <c r="AR260" s="528"/>
      <c r="AS260" s="549"/>
      <c r="AT260" s="58"/>
      <c r="AU260" s="58"/>
      <c r="AW260" s="57"/>
      <c r="AX260" s="282"/>
      <c r="AY260" s="282"/>
      <c r="AZ260" s="282"/>
      <c r="BA260" s="282"/>
      <c r="BB260" s="282"/>
      <c r="BC260" s="282"/>
      <c r="BD260" s="234"/>
      <c r="BE260" s="234"/>
    </row>
    <row r="261" spans="2:65" s="34" customFormat="1" ht="6" customHeight="1">
      <c r="B261" s="517"/>
      <c r="C261" s="517"/>
      <c r="D261" s="517"/>
      <c r="E261" s="517"/>
      <c r="F261" s="517"/>
      <c r="G261" s="517"/>
      <c r="H261" s="517"/>
      <c r="I261" s="517"/>
      <c r="J261" s="536"/>
      <c r="K261" s="475"/>
      <c r="L261" s="539"/>
      <c r="M261" s="478"/>
      <c r="N261" s="475"/>
      <c r="O261" s="478"/>
      <c r="P261" s="472"/>
      <c r="Q261" s="472"/>
      <c r="R261" s="472"/>
      <c r="S261" s="472"/>
      <c r="T261" s="475"/>
      <c r="U261" s="478"/>
      <c r="V261" s="472"/>
      <c r="W261" s="475"/>
      <c r="X261" s="58"/>
      <c r="Y261" s="58"/>
      <c r="Z261" s="58"/>
      <c r="AA261" s="58"/>
      <c r="AB261" s="58"/>
      <c r="AC261" s="58"/>
      <c r="AD261" s="58"/>
      <c r="AE261" s="58"/>
      <c r="AF261" s="58"/>
      <c r="AG261" s="58"/>
      <c r="AH261" s="58"/>
      <c r="AI261" s="58"/>
      <c r="AJ261" s="58"/>
      <c r="AK261" s="58"/>
      <c r="AN261" s="1"/>
      <c r="AO261" s="1"/>
      <c r="AP261" s="1"/>
      <c r="AQ261" s="1"/>
      <c r="AR261" s="1"/>
      <c r="AS261" s="1"/>
      <c r="AT261" s="58"/>
      <c r="AU261" s="58"/>
      <c r="AW261" s="57"/>
      <c r="AX261" s="282"/>
      <c r="AY261" s="282"/>
      <c r="AZ261" s="282"/>
      <c r="BA261" s="282"/>
      <c r="BB261" s="282"/>
      <c r="BC261" s="282"/>
      <c r="BD261" s="234"/>
      <c r="BE261" s="234"/>
    </row>
    <row r="262" spans="2:65" s="34" customFormat="1" ht="15" customHeight="1">
      <c r="B262" s="455" t="s">
        <v>51</v>
      </c>
      <c r="C262" s="456"/>
      <c r="D262" s="456"/>
      <c r="E262" s="456"/>
      <c r="F262" s="456"/>
      <c r="G262" s="456"/>
      <c r="H262" s="456"/>
      <c r="I262" s="457"/>
      <c r="J262" s="455" t="s">
        <v>6</v>
      </c>
      <c r="K262" s="456"/>
      <c r="L262" s="456"/>
      <c r="M262" s="456"/>
      <c r="N262" s="464"/>
      <c r="O262" s="467" t="s">
        <v>52</v>
      </c>
      <c r="P262" s="456"/>
      <c r="Q262" s="456"/>
      <c r="R262" s="456"/>
      <c r="S262" s="456"/>
      <c r="T262" s="456"/>
      <c r="U262" s="457"/>
      <c r="V262" s="65" t="s">
        <v>53</v>
      </c>
      <c r="W262" s="66"/>
      <c r="X262" s="66"/>
      <c r="Y262" s="479" t="s">
        <v>54</v>
      </c>
      <c r="Z262" s="479"/>
      <c r="AA262" s="479"/>
      <c r="AB262" s="479"/>
      <c r="AC262" s="479"/>
      <c r="AD262" s="479"/>
      <c r="AE262" s="479"/>
      <c r="AF262" s="479"/>
      <c r="AG262" s="479"/>
      <c r="AH262" s="479"/>
      <c r="AI262" s="66"/>
      <c r="AJ262" s="66"/>
      <c r="AK262" s="67"/>
      <c r="AL262" s="480" t="s">
        <v>275</v>
      </c>
      <c r="AM262" s="480"/>
      <c r="AN262" s="481" t="s">
        <v>33</v>
      </c>
      <c r="AO262" s="481"/>
      <c r="AP262" s="481"/>
      <c r="AQ262" s="481"/>
      <c r="AR262" s="481"/>
      <c r="AS262" s="482"/>
      <c r="AT262" s="58"/>
      <c r="AU262" s="58"/>
      <c r="AW262" s="57"/>
      <c r="AX262" s="282"/>
      <c r="AY262" s="282"/>
      <c r="AZ262" s="282"/>
      <c r="BA262" s="282"/>
      <c r="BB262" s="282"/>
      <c r="BC262" s="282"/>
      <c r="BD262" s="234"/>
      <c r="BE262" s="234"/>
    </row>
    <row r="263" spans="2:65" s="34" customFormat="1" ht="13.5" customHeight="1">
      <c r="B263" s="458"/>
      <c r="C263" s="459"/>
      <c r="D263" s="459"/>
      <c r="E263" s="459"/>
      <c r="F263" s="459"/>
      <c r="G263" s="459"/>
      <c r="H263" s="459"/>
      <c r="I263" s="460"/>
      <c r="J263" s="458"/>
      <c r="K263" s="459"/>
      <c r="L263" s="459"/>
      <c r="M263" s="459"/>
      <c r="N263" s="465"/>
      <c r="O263" s="468"/>
      <c r="P263" s="459"/>
      <c r="Q263" s="459"/>
      <c r="R263" s="459"/>
      <c r="S263" s="459"/>
      <c r="T263" s="459"/>
      <c r="U263" s="460"/>
      <c r="V263" s="483" t="s">
        <v>7</v>
      </c>
      <c r="W263" s="484"/>
      <c r="X263" s="484"/>
      <c r="Y263" s="485"/>
      <c r="Z263" s="489" t="s">
        <v>16</v>
      </c>
      <c r="AA263" s="490"/>
      <c r="AB263" s="490"/>
      <c r="AC263" s="491"/>
      <c r="AD263" s="495" t="s">
        <v>17</v>
      </c>
      <c r="AE263" s="496"/>
      <c r="AF263" s="496"/>
      <c r="AG263" s="497"/>
      <c r="AH263" s="501" t="s">
        <v>135</v>
      </c>
      <c r="AI263" s="502"/>
      <c r="AJ263" s="502"/>
      <c r="AK263" s="503"/>
      <c r="AL263" s="507" t="s">
        <v>276</v>
      </c>
      <c r="AM263" s="507"/>
      <c r="AN263" s="509" t="s">
        <v>19</v>
      </c>
      <c r="AO263" s="510"/>
      <c r="AP263" s="510"/>
      <c r="AQ263" s="510"/>
      <c r="AR263" s="511"/>
      <c r="AS263" s="512"/>
      <c r="AT263" s="58"/>
      <c r="AU263" s="58"/>
      <c r="AW263" s="57"/>
      <c r="AX263" s="282"/>
      <c r="AY263" s="345" t="s">
        <v>302</v>
      </c>
      <c r="AZ263" s="345" t="s">
        <v>302</v>
      </c>
      <c r="BA263" s="345" t="s">
        <v>300</v>
      </c>
      <c r="BB263" s="667" t="s">
        <v>301</v>
      </c>
      <c r="BC263" s="668"/>
      <c r="BD263" s="234"/>
      <c r="BE263" s="234"/>
    </row>
    <row r="264" spans="2:65" s="34" customFormat="1" ht="13.5" customHeight="1">
      <c r="B264" s="461"/>
      <c r="C264" s="462"/>
      <c r="D264" s="462"/>
      <c r="E264" s="462"/>
      <c r="F264" s="462"/>
      <c r="G264" s="462"/>
      <c r="H264" s="462"/>
      <c r="I264" s="463"/>
      <c r="J264" s="461"/>
      <c r="K264" s="462"/>
      <c r="L264" s="462"/>
      <c r="M264" s="462"/>
      <c r="N264" s="466"/>
      <c r="O264" s="469"/>
      <c r="P264" s="462"/>
      <c r="Q264" s="462"/>
      <c r="R264" s="462"/>
      <c r="S264" s="462"/>
      <c r="T264" s="462"/>
      <c r="U264" s="463"/>
      <c r="V264" s="486"/>
      <c r="W264" s="487"/>
      <c r="X264" s="487"/>
      <c r="Y264" s="488"/>
      <c r="Z264" s="492"/>
      <c r="AA264" s="493"/>
      <c r="AB264" s="493"/>
      <c r="AC264" s="494"/>
      <c r="AD264" s="498"/>
      <c r="AE264" s="499"/>
      <c r="AF264" s="499"/>
      <c r="AG264" s="500"/>
      <c r="AH264" s="504"/>
      <c r="AI264" s="505"/>
      <c r="AJ264" s="505"/>
      <c r="AK264" s="506"/>
      <c r="AL264" s="508"/>
      <c r="AM264" s="508"/>
      <c r="AN264" s="513"/>
      <c r="AO264" s="513"/>
      <c r="AP264" s="513"/>
      <c r="AQ264" s="513"/>
      <c r="AR264" s="513"/>
      <c r="AS264" s="514"/>
      <c r="AT264" s="58"/>
      <c r="AU264" s="58"/>
      <c r="AW264" s="57"/>
      <c r="AX264" s="282"/>
      <c r="AY264" s="346"/>
      <c r="AZ264" s="347" t="s">
        <v>296</v>
      </c>
      <c r="BA264" s="347" t="s">
        <v>299</v>
      </c>
      <c r="BB264" s="348" t="s">
        <v>297</v>
      </c>
      <c r="BC264" s="347" t="s">
        <v>296</v>
      </c>
      <c r="BD264" s="234"/>
      <c r="BE264" s="234"/>
      <c r="BL264" s="234" t="s">
        <v>310</v>
      </c>
      <c r="BM264" s="234" t="s">
        <v>203</v>
      </c>
    </row>
    <row r="265" spans="2:65" s="34" customFormat="1" ht="18" customHeight="1">
      <c r="B265" s="414"/>
      <c r="C265" s="415"/>
      <c r="D265" s="415"/>
      <c r="E265" s="415"/>
      <c r="F265" s="415"/>
      <c r="G265" s="415"/>
      <c r="H265" s="415"/>
      <c r="I265" s="451"/>
      <c r="J265" s="414"/>
      <c r="K265" s="415"/>
      <c r="L265" s="415"/>
      <c r="M265" s="415"/>
      <c r="N265" s="416"/>
      <c r="O265" s="389"/>
      <c r="P265" s="392" t="s">
        <v>0</v>
      </c>
      <c r="Q265" s="387"/>
      <c r="R265" s="382" t="s">
        <v>1</v>
      </c>
      <c r="S265" s="193"/>
      <c r="T265" s="420" t="s">
        <v>56</v>
      </c>
      <c r="U265" s="421"/>
      <c r="V265" s="422"/>
      <c r="W265" s="423"/>
      <c r="X265" s="423"/>
      <c r="Y265" s="76" t="s">
        <v>8</v>
      </c>
      <c r="Z265" s="45"/>
      <c r="AA265" s="46"/>
      <c r="AB265" s="46"/>
      <c r="AC265" s="44" t="s">
        <v>8</v>
      </c>
      <c r="AD265" s="45"/>
      <c r="AE265" s="46"/>
      <c r="AF265" s="46"/>
      <c r="AG265" s="47" t="s">
        <v>8</v>
      </c>
      <c r="AH265" s="409">
        <f>IF(V265="賃金で算定",V266+Z266-AD266,0)</f>
        <v>0</v>
      </c>
      <c r="AI265" s="410"/>
      <c r="AJ265" s="410"/>
      <c r="AK265" s="411"/>
      <c r="AL265" s="68"/>
      <c r="AM265" s="69"/>
      <c r="AN265" s="412"/>
      <c r="AO265" s="413"/>
      <c r="AP265" s="413"/>
      <c r="AQ265" s="413"/>
      <c r="AR265" s="413"/>
      <c r="AS265" s="47" t="s">
        <v>8</v>
      </c>
      <c r="AT265" s="58"/>
      <c r="AU265" s="58"/>
      <c r="AV265" s="55" t="str">
        <f>IF(OR(O265="",Q265=""),"", IF(O265&lt;20,DATE(O265+118,Q265,IF(S265="",1,S265)),DATE(O265+88,Q265,IF(S265="",1,S265))))</f>
        <v/>
      </c>
      <c r="AW265" s="57" t="str">
        <f>IF(AV265&lt;=設定シート!C$15,"昔",IF(AV265&lt;=設定シート!E$15,"上",IF(AV265&lt;=設定シート!G$15,"中","下")))</f>
        <v>下</v>
      </c>
      <c r="AX265" s="282">
        <f>IF(AV265&lt;=設定シート!$E$36,5,IF(AV265&lt;=設定シート!$I$36,7,IF(AV265&lt;=設定シート!$M$36,9,11)))</f>
        <v>11</v>
      </c>
      <c r="AY265" s="351"/>
      <c r="AZ265" s="349"/>
      <c r="BA265" s="353">
        <f>AN265</f>
        <v>0</v>
      </c>
      <c r="BB265" s="349"/>
      <c r="BC265" s="349"/>
      <c r="BD265" s="234"/>
      <c r="BE265" s="234"/>
      <c r="BL265" s="1"/>
      <c r="BM265" s="1"/>
    </row>
    <row r="266" spans="2:65" s="34" customFormat="1" ht="18" customHeight="1">
      <c r="B266" s="417"/>
      <c r="C266" s="418"/>
      <c r="D266" s="418"/>
      <c r="E266" s="418"/>
      <c r="F266" s="418"/>
      <c r="G266" s="418"/>
      <c r="H266" s="418"/>
      <c r="I266" s="452"/>
      <c r="J266" s="417"/>
      <c r="K266" s="418"/>
      <c r="L266" s="418"/>
      <c r="M266" s="418"/>
      <c r="N266" s="419"/>
      <c r="O266" s="390"/>
      <c r="P266" s="386" t="s">
        <v>0</v>
      </c>
      <c r="Q266" s="388"/>
      <c r="R266" s="35" t="s">
        <v>1</v>
      </c>
      <c r="S266" s="196"/>
      <c r="T266" s="424" t="s">
        <v>57</v>
      </c>
      <c r="U266" s="425"/>
      <c r="V266" s="426"/>
      <c r="W266" s="427"/>
      <c r="X266" s="427"/>
      <c r="Y266" s="428"/>
      <c r="Z266" s="453"/>
      <c r="AA266" s="454"/>
      <c r="AB266" s="454"/>
      <c r="AC266" s="454"/>
      <c r="AD266" s="453">
        <v>0</v>
      </c>
      <c r="AE266" s="454"/>
      <c r="AF266" s="454"/>
      <c r="AG266" s="546"/>
      <c r="AH266" s="402">
        <f>IF(V265="賃金で算定",0,V266+Z266-AD266)</f>
        <v>0</v>
      </c>
      <c r="AI266" s="402"/>
      <c r="AJ266" s="402"/>
      <c r="AK266" s="403"/>
      <c r="AL266" s="407">
        <f>IF(V265="賃金で算定","賃金で算定",IF(OR(V266=0,$F283="",AV265=""),0,IF(AW265="昔",VLOOKUP($F283,労務比率,AX265,FALSE),IF(AW265="上",VLOOKUP($F283,労務比率,AX265,FALSE),IF(AW265="中",VLOOKUP($F283,労務比率,AX265,FALSE),VLOOKUP($F283,労務比率,AX265,FALSE))))))</f>
        <v>0</v>
      </c>
      <c r="AM266" s="408"/>
      <c r="AN266" s="404">
        <f>IF(V265="賃金で算定",0,INT(AH266*AL266/100))</f>
        <v>0</v>
      </c>
      <c r="AO266" s="405"/>
      <c r="AP266" s="405"/>
      <c r="AQ266" s="405"/>
      <c r="AR266" s="405"/>
      <c r="AS266" s="39"/>
      <c r="AT266" s="58"/>
      <c r="AU266" s="58"/>
      <c r="AV266" s="55"/>
      <c r="AW266" s="57"/>
      <c r="AX266" s="282"/>
      <c r="AY266" s="352">
        <f>AH266</f>
        <v>0</v>
      </c>
      <c r="AZ266" s="350">
        <f>IF(AV265&lt;=設定シート!C$85,AH266,IF(AND(AV265&gt;=設定シート!E$85,AV265&lt;=設定シート!G$85),AH266*105/108,AH266))</f>
        <v>0</v>
      </c>
      <c r="BA266" s="347"/>
      <c r="BB266" s="350">
        <f>IF($AL266="賃金で算定",0,INT(AY266*$AL266/100))</f>
        <v>0</v>
      </c>
      <c r="BC266" s="350">
        <f>IF(AY266=AZ266,BB266,AZ266*$AL266/100)</f>
        <v>0</v>
      </c>
      <c r="BD266" s="234"/>
      <c r="BE266" s="234"/>
      <c r="BL266" s="234">
        <f>IF(AY266=AZ266,0,1)</f>
        <v>0</v>
      </c>
      <c r="BM266" s="234" t="str">
        <f>IF(BL266=1,AL266,"")</f>
        <v/>
      </c>
    </row>
    <row r="267" spans="2:65" s="34" customFormat="1" ht="18" customHeight="1">
      <c r="B267" s="414"/>
      <c r="C267" s="415"/>
      <c r="D267" s="415"/>
      <c r="E267" s="415"/>
      <c r="F267" s="415"/>
      <c r="G267" s="415"/>
      <c r="H267" s="415"/>
      <c r="I267" s="451"/>
      <c r="J267" s="414"/>
      <c r="K267" s="415"/>
      <c r="L267" s="415"/>
      <c r="M267" s="415"/>
      <c r="N267" s="416"/>
      <c r="O267" s="389"/>
      <c r="P267" s="392" t="s">
        <v>45</v>
      </c>
      <c r="Q267" s="387"/>
      <c r="R267" s="382" t="s">
        <v>46</v>
      </c>
      <c r="S267" s="193"/>
      <c r="T267" s="420" t="s">
        <v>47</v>
      </c>
      <c r="U267" s="421"/>
      <c r="V267" s="422"/>
      <c r="W267" s="423"/>
      <c r="X267" s="423"/>
      <c r="Y267" s="77"/>
      <c r="Z267" s="41"/>
      <c r="AA267" s="42"/>
      <c r="AB267" s="42"/>
      <c r="AC267" s="43"/>
      <c r="AD267" s="41"/>
      <c r="AE267" s="42"/>
      <c r="AF267" s="42"/>
      <c r="AG267" s="48"/>
      <c r="AH267" s="409">
        <f>IF(V267="賃金で算定",V268+Z268-AD268,0)</f>
        <v>0</v>
      </c>
      <c r="AI267" s="410"/>
      <c r="AJ267" s="410"/>
      <c r="AK267" s="411"/>
      <c r="AL267" s="68"/>
      <c r="AM267" s="69"/>
      <c r="AN267" s="412"/>
      <c r="AO267" s="413"/>
      <c r="AP267" s="413"/>
      <c r="AQ267" s="413"/>
      <c r="AR267" s="413"/>
      <c r="AS267" s="40"/>
      <c r="AT267" s="58"/>
      <c r="AU267" s="58"/>
      <c r="AV267" s="55" t="str">
        <f>IF(OR(O267="",Q267=""),"", IF(O267&lt;20,DATE(O267+118,Q267,IF(S267="",1,S267)),DATE(O267+88,Q267,IF(S267="",1,S267))))</f>
        <v/>
      </c>
      <c r="AW267" s="57" t="str">
        <f>IF(AV267&lt;=設定シート!C$15,"昔",IF(AV267&lt;=設定シート!E$15,"上",IF(AV267&lt;=設定シート!G$15,"中","下")))</f>
        <v>下</v>
      </c>
      <c r="AX267" s="282">
        <f>IF(AV267&lt;=設定シート!$E$36,5,IF(AV267&lt;=設定シート!$I$36,7,IF(AV267&lt;=設定シート!$M$36,9,11)))</f>
        <v>11</v>
      </c>
      <c r="AY267" s="351"/>
      <c r="AZ267" s="349"/>
      <c r="BA267" s="353">
        <f t="shared" ref="BA267" si="130">AN267</f>
        <v>0</v>
      </c>
      <c r="BB267" s="349"/>
      <c r="BC267" s="349"/>
      <c r="BD267" s="234"/>
      <c r="BE267" s="234"/>
      <c r="BL267" s="234"/>
      <c r="BM267" s="234"/>
    </row>
    <row r="268" spans="2:65" s="34" customFormat="1" ht="18" customHeight="1">
      <c r="B268" s="417"/>
      <c r="C268" s="418"/>
      <c r="D268" s="418"/>
      <c r="E268" s="418"/>
      <c r="F268" s="418"/>
      <c r="G268" s="418"/>
      <c r="H268" s="418"/>
      <c r="I268" s="452"/>
      <c r="J268" s="417"/>
      <c r="K268" s="418"/>
      <c r="L268" s="418"/>
      <c r="M268" s="418"/>
      <c r="N268" s="419"/>
      <c r="O268" s="390"/>
      <c r="P268" s="393" t="s">
        <v>45</v>
      </c>
      <c r="Q268" s="388"/>
      <c r="R268" s="383" t="s">
        <v>46</v>
      </c>
      <c r="S268" s="196"/>
      <c r="T268" s="424" t="s">
        <v>48</v>
      </c>
      <c r="U268" s="425"/>
      <c r="V268" s="426"/>
      <c r="W268" s="427"/>
      <c r="X268" s="427"/>
      <c r="Y268" s="428"/>
      <c r="Z268" s="453"/>
      <c r="AA268" s="454"/>
      <c r="AB268" s="454"/>
      <c r="AC268" s="454"/>
      <c r="AD268" s="453">
        <v>0</v>
      </c>
      <c r="AE268" s="454"/>
      <c r="AF268" s="454"/>
      <c r="AG268" s="546"/>
      <c r="AH268" s="402">
        <f>IF(V267="賃金で算定",0,V268+Z268-AD268)</f>
        <v>0</v>
      </c>
      <c r="AI268" s="402"/>
      <c r="AJ268" s="402"/>
      <c r="AK268" s="403"/>
      <c r="AL268" s="407">
        <f>IF(V267="賃金で算定","賃金で算定",IF(OR(V268=0,$F283="",AV267=""),0,IF(AW267="昔",VLOOKUP($F283,労務比率,AX267,FALSE),IF(AW267="上",VLOOKUP($F283,労務比率,AX267,FALSE),IF(AW267="中",VLOOKUP($F283,労務比率,AX267,FALSE),VLOOKUP($F283,労務比率,AX267,FALSE))))))</f>
        <v>0</v>
      </c>
      <c r="AM268" s="408"/>
      <c r="AN268" s="404">
        <f>IF(V267="賃金で算定",0,INT(AH268*AL268/100))</f>
        <v>0</v>
      </c>
      <c r="AO268" s="405"/>
      <c r="AP268" s="405"/>
      <c r="AQ268" s="405"/>
      <c r="AR268" s="405"/>
      <c r="AS268" s="39"/>
      <c r="AT268" s="58"/>
      <c r="AU268" s="58"/>
      <c r="AV268" s="55"/>
      <c r="AW268" s="57"/>
      <c r="AX268" s="282"/>
      <c r="AY268" s="352">
        <f t="shared" ref="AY268" si="131">AH268</f>
        <v>0</v>
      </c>
      <c r="AZ268" s="350">
        <f>IF(AV267&lt;=設定シート!C$85,AH268,IF(AND(AV267&gt;=設定シート!E$85,AV267&lt;=設定シート!G$85),AH268*105/108,AH268))</f>
        <v>0</v>
      </c>
      <c r="BA268" s="347"/>
      <c r="BB268" s="350">
        <f t="shared" ref="BB268" si="132">IF($AL268="賃金で算定",0,INT(AY268*$AL268/100))</f>
        <v>0</v>
      </c>
      <c r="BC268" s="350">
        <f>IF(AY268=AZ268,BB268,AZ268*$AL268/100)</f>
        <v>0</v>
      </c>
      <c r="BD268" s="234"/>
      <c r="BE268" s="234"/>
      <c r="BL268" s="234">
        <f>IF(AY268=AZ268,0,1)</f>
        <v>0</v>
      </c>
      <c r="BM268" s="234" t="str">
        <f>IF(BL268=1,AL268,"")</f>
        <v/>
      </c>
    </row>
    <row r="269" spans="2:65" s="34" customFormat="1" ht="18" customHeight="1">
      <c r="B269" s="414"/>
      <c r="C269" s="415"/>
      <c r="D269" s="415"/>
      <c r="E269" s="415"/>
      <c r="F269" s="415"/>
      <c r="G269" s="415"/>
      <c r="H269" s="415"/>
      <c r="I269" s="451"/>
      <c r="J269" s="414"/>
      <c r="K269" s="415"/>
      <c r="L269" s="415"/>
      <c r="M269" s="415"/>
      <c r="N269" s="416"/>
      <c r="O269" s="389"/>
      <c r="P269" s="392" t="s">
        <v>45</v>
      </c>
      <c r="Q269" s="387"/>
      <c r="R269" s="382" t="s">
        <v>46</v>
      </c>
      <c r="S269" s="193"/>
      <c r="T269" s="420" t="s">
        <v>47</v>
      </c>
      <c r="U269" s="421"/>
      <c r="V269" s="422"/>
      <c r="W269" s="423"/>
      <c r="X269" s="423"/>
      <c r="Y269" s="77"/>
      <c r="Z269" s="41"/>
      <c r="AA269" s="42"/>
      <c r="AB269" s="42"/>
      <c r="AC269" s="43"/>
      <c r="AD269" s="41"/>
      <c r="AE269" s="42"/>
      <c r="AF269" s="42"/>
      <c r="AG269" s="48"/>
      <c r="AH269" s="409">
        <f>IF(V269="賃金で算定",V270+Z270-AD270,0)</f>
        <v>0</v>
      </c>
      <c r="AI269" s="410"/>
      <c r="AJ269" s="410"/>
      <c r="AK269" s="411"/>
      <c r="AL269" s="68"/>
      <c r="AM269" s="69"/>
      <c r="AN269" s="412"/>
      <c r="AO269" s="413"/>
      <c r="AP269" s="413"/>
      <c r="AQ269" s="413"/>
      <c r="AR269" s="413"/>
      <c r="AS269" s="40"/>
      <c r="AT269" s="58"/>
      <c r="AU269" s="58"/>
      <c r="AV269" s="55" t="str">
        <f>IF(OR(O269="",Q269=""),"", IF(O269&lt;20,DATE(O269+118,Q269,IF(S269="",1,S269)),DATE(O269+88,Q269,IF(S269="",1,S269))))</f>
        <v/>
      </c>
      <c r="AW269" s="57" t="str">
        <f>IF(AV269&lt;=設定シート!C$15,"昔",IF(AV269&lt;=設定シート!E$15,"上",IF(AV269&lt;=設定シート!G$15,"中","下")))</f>
        <v>下</v>
      </c>
      <c r="AX269" s="282">
        <f>IF(AV269&lt;=設定シート!$E$36,5,IF(AV269&lt;=設定シート!$I$36,7,IF(AV269&lt;=設定シート!$M$36,9,11)))</f>
        <v>11</v>
      </c>
      <c r="AY269" s="351"/>
      <c r="AZ269" s="349"/>
      <c r="BA269" s="353">
        <f t="shared" ref="BA269" si="133">AN269</f>
        <v>0</v>
      </c>
      <c r="BB269" s="349"/>
      <c r="BC269" s="349"/>
      <c r="BD269" s="234"/>
      <c r="BE269" s="234"/>
      <c r="BL269" s="1"/>
      <c r="BM269" s="1"/>
    </row>
    <row r="270" spans="2:65" s="34" customFormat="1" ht="18" customHeight="1">
      <c r="B270" s="417"/>
      <c r="C270" s="418"/>
      <c r="D270" s="418"/>
      <c r="E270" s="418"/>
      <c r="F270" s="418"/>
      <c r="G270" s="418"/>
      <c r="H270" s="418"/>
      <c r="I270" s="452"/>
      <c r="J270" s="417"/>
      <c r="K270" s="418"/>
      <c r="L270" s="418"/>
      <c r="M270" s="418"/>
      <c r="N270" s="419"/>
      <c r="O270" s="390"/>
      <c r="P270" s="393" t="s">
        <v>45</v>
      </c>
      <c r="Q270" s="388"/>
      <c r="R270" s="383" t="s">
        <v>46</v>
      </c>
      <c r="S270" s="196"/>
      <c r="T270" s="424" t="s">
        <v>48</v>
      </c>
      <c r="U270" s="425"/>
      <c r="V270" s="426"/>
      <c r="W270" s="427"/>
      <c r="X270" s="427"/>
      <c r="Y270" s="428"/>
      <c r="Z270" s="426"/>
      <c r="AA270" s="427"/>
      <c r="AB270" s="427"/>
      <c r="AC270" s="427"/>
      <c r="AD270" s="426">
        <v>0</v>
      </c>
      <c r="AE270" s="427"/>
      <c r="AF270" s="427"/>
      <c r="AG270" s="428"/>
      <c r="AH270" s="402">
        <f>IF(V269="賃金で算定",0,V270+Z270-AD270)</f>
        <v>0</v>
      </c>
      <c r="AI270" s="402"/>
      <c r="AJ270" s="402"/>
      <c r="AK270" s="403"/>
      <c r="AL270" s="407">
        <f>IF(V269="賃金で算定","賃金で算定",IF(OR(V270=0,$F283="",AV269=""),0,IF(AW269="昔",VLOOKUP($F283,労務比率,AX269,FALSE),IF(AW269="上",VLOOKUP($F283,労務比率,AX269,FALSE),IF(AW269="中",VLOOKUP($F283,労務比率,AX269,FALSE),VLOOKUP($F283,労務比率,AX269,FALSE))))))</f>
        <v>0</v>
      </c>
      <c r="AM270" s="408"/>
      <c r="AN270" s="404">
        <f>IF(V269="賃金で算定",0,INT(AH270*AL270/100))</f>
        <v>0</v>
      </c>
      <c r="AO270" s="405"/>
      <c r="AP270" s="405"/>
      <c r="AQ270" s="405"/>
      <c r="AR270" s="405"/>
      <c r="AS270" s="39"/>
      <c r="AT270" s="58"/>
      <c r="AU270" s="58"/>
      <c r="AV270" s="55"/>
      <c r="AW270" s="57"/>
      <c r="AX270" s="282"/>
      <c r="AY270" s="352">
        <f t="shared" ref="AY270" si="134">AH270</f>
        <v>0</v>
      </c>
      <c r="AZ270" s="350">
        <f>IF(AV269&lt;=設定シート!C$85,AH270,IF(AND(AV269&gt;=設定シート!E$85,AV269&lt;=設定シート!G$85),AH270*105/108,AH270))</f>
        <v>0</v>
      </c>
      <c r="BA270" s="347"/>
      <c r="BB270" s="350">
        <f t="shared" ref="BB270" si="135">IF($AL270="賃金で算定",0,INT(AY270*$AL270/100))</f>
        <v>0</v>
      </c>
      <c r="BC270" s="350">
        <f>IF(AY270=AZ270,BB270,AZ270*$AL270/100)</f>
        <v>0</v>
      </c>
      <c r="BD270" s="234"/>
      <c r="BE270" s="234"/>
      <c r="BL270" s="234">
        <f>IF(AY270=AZ270,0,1)</f>
        <v>0</v>
      </c>
      <c r="BM270" s="234" t="str">
        <f>IF(BL270=1,AL270,"")</f>
        <v/>
      </c>
    </row>
    <row r="271" spans="2:65" s="34" customFormat="1" ht="18" customHeight="1">
      <c r="B271" s="414"/>
      <c r="C271" s="415"/>
      <c r="D271" s="415"/>
      <c r="E271" s="415"/>
      <c r="F271" s="415"/>
      <c r="G271" s="415"/>
      <c r="H271" s="415"/>
      <c r="I271" s="451"/>
      <c r="J271" s="414"/>
      <c r="K271" s="415"/>
      <c r="L271" s="415"/>
      <c r="M271" s="415"/>
      <c r="N271" s="416"/>
      <c r="O271" s="389"/>
      <c r="P271" s="392" t="s">
        <v>45</v>
      </c>
      <c r="Q271" s="387"/>
      <c r="R271" s="382" t="s">
        <v>46</v>
      </c>
      <c r="S271" s="193"/>
      <c r="T271" s="420" t="s">
        <v>47</v>
      </c>
      <c r="U271" s="421"/>
      <c r="V271" s="422"/>
      <c r="W271" s="423"/>
      <c r="X271" s="423"/>
      <c r="Y271" s="78"/>
      <c r="Z271" s="37"/>
      <c r="AA271" s="38"/>
      <c r="AB271" s="38"/>
      <c r="AC271" s="49"/>
      <c r="AD271" s="37"/>
      <c r="AE271" s="38"/>
      <c r="AF271" s="38"/>
      <c r="AG271" s="50"/>
      <c r="AH271" s="409">
        <f>IF(V271="賃金で算定",V272+Z272-AD272,0)</f>
        <v>0</v>
      </c>
      <c r="AI271" s="410"/>
      <c r="AJ271" s="410"/>
      <c r="AK271" s="411"/>
      <c r="AL271" s="68"/>
      <c r="AM271" s="69"/>
      <c r="AN271" s="412"/>
      <c r="AO271" s="413"/>
      <c r="AP271" s="413"/>
      <c r="AQ271" s="413"/>
      <c r="AR271" s="413"/>
      <c r="AS271" s="40"/>
      <c r="AT271" s="58"/>
      <c r="AU271" s="58"/>
      <c r="AV271" s="55" t="str">
        <f>IF(OR(O271="",Q271=""),"", IF(O271&lt;20,DATE(O271+118,Q271,IF(S271="",1,S271)),DATE(O271+88,Q271,IF(S271="",1,S271))))</f>
        <v/>
      </c>
      <c r="AW271" s="57" t="str">
        <f>IF(AV271&lt;=設定シート!C$15,"昔",IF(AV271&lt;=設定シート!E$15,"上",IF(AV271&lt;=設定シート!G$15,"中","下")))</f>
        <v>下</v>
      </c>
      <c r="AX271" s="282">
        <f>IF(AV271&lt;=設定シート!$E$36,5,IF(AV271&lt;=設定シート!$I$36,7,IF(AV271&lt;=設定シート!$M$36,9,11)))</f>
        <v>11</v>
      </c>
      <c r="AY271" s="351"/>
      <c r="AZ271" s="349"/>
      <c r="BA271" s="353">
        <f t="shared" ref="BA271" si="136">AN271</f>
        <v>0</v>
      </c>
      <c r="BB271" s="349"/>
      <c r="BC271" s="349"/>
      <c r="BD271" s="234"/>
      <c r="BE271" s="234"/>
      <c r="BL271" s="1"/>
      <c r="BM271" s="1"/>
    </row>
    <row r="272" spans="2:65" s="34" customFormat="1" ht="18" customHeight="1">
      <c r="B272" s="417"/>
      <c r="C272" s="418"/>
      <c r="D272" s="418"/>
      <c r="E272" s="418"/>
      <c r="F272" s="418"/>
      <c r="G272" s="418"/>
      <c r="H272" s="418"/>
      <c r="I272" s="452"/>
      <c r="J272" s="417"/>
      <c r="K272" s="418"/>
      <c r="L272" s="418"/>
      <c r="M272" s="418"/>
      <c r="N272" s="419"/>
      <c r="O272" s="390"/>
      <c r="P272" s="393" t="s">
        <v>45</v>
      </c>
      <c r="Q272" s="388"/>
      <c r="R272" s="383" t="s">
        <v>46</v>
      </c>
      <c r="S272" s="196"/>
      <c r="T272" s="424" t="s">
        <v>48</v>
      </c>
      <c r="U272" s="425"/>
      <c r="V272" s="426"/>
      <c r="W272" s="427"/>
      <c r="X272" s="427"/>
      <c r="Y272" s="428"/>
      <c r="Z272" s="453"/>
      <c r="AA272" s="454"/>
      <c r="AB272" s="454"/>
      <c r="AC272" s="454"/>
      <c r="AD272" s="453">
        <v>0</v>
      </c>
      <c r="AE272" s="454"/>
      <c r="AF272" s="454"/>
      <c r="AG272" s="546"/>
      <c r="AH272" s="402">
        <f>IF(V271="賃金で算定",0,V272+Z272-AD272)</f>
        <v>0</v>
      </c>
      <c r="AI272" s="402"/>
      <c r="AJ272" s="402"/>
      <c r="AK272" s="403"/>
      <c r="AL272" s="407">
        <f>IF(V271="賃金で算定","賃金で算定",IF(OR(V272=0,$F283="",AV271=""),0,IF(AW271="昔",VLOOKUP($F283,労務比率,AX271,FALSE),IF(AW271="上",VLOOKUP($F283,労務比率,AX271,FALSE),IF(AW271="中",VLOOKUP($F283,労務比率,AX271,FALSE),VLOOKUP($F283,労務比率,AX271,FALSE))))))</f>
        <v>0</v>
      </c>
      <c r="AM272" s="408"/>
      <c r="AN272" s="404">
        <f>IF(V271="賃金で算定",0,INT(AH272*AL272/100))</f>
        <v>0</v>
      </c>
      <c r="AO272" s="405"/>
      <c r="AP272" s="405"/>
      <c r="AQ272" s="405"/>
      <c r="AR272" s="405"/>
      <c r="AS272" s="39"/>
      <c r="AT272" s="58"/>
      <c r="AU272" s="58"/>
      <c r="AV272" s="55"/>
      <c r="AW272" s="57"/>
      <c r="AX272" s="282"/>
      <c r="AY272" s="352">
        <f t="shared" ref="AY272" si="137">AH272</f>
        <v>0</v>
      </c>
      <c r="AZ272" s="350">
        <f>IF(AV271&lt;=設定シート!C$85,AH272,IF(AND(AV271&gt;=設定シート!E$85,AV271&lt;=設定シート!G$85),AH272*105/108,AH272))</f>
        <v>0</v>
      </c>
      <c r="BA272" s="347"/>
      <c r="BB272" s="350">
        <f t="shared" ref="BB272" si="138">IF($AL272="賃金で算定",0,INT(AY272*$AL272/100))</f>
        <v>0</v>
      </c>
      <c r="BC272" s="350">
        <f>IF(AY272=AZ272,BB272,AZ272*$AL272/100)</f>
        <v>0</v>
      </c>
      <c r="BD272" s="234"/>
      <c r="BE272" s="234"/>
      <c r="BL272" s="234">
        <f>IF(AY272=AZ272,0,1)</f>
        <v>0</v>
      </c>
      <c r="BM272" s="234" t="str">
        <f>IF(BL272=1,AL272,"")</f>
        <v/>
      </c>
    </row>
    <row r="273" spans="2:65" s="34" customFormat="1" ht="18" customHeight="1">
      <c r="B273" s="414"/>
      <c r="C273" s="415"/>
      <c r="D273" s="415"/>
      <c r="E273" s="415"/>
      <c r="F273" s="415"/>
      <c r="G273" s="415"/>
      <c r="H273" s="415"/>
      <c r="I273" s="451"/>
      <c r="J273" s="414"/>
      <c r="K273" s="415"/>
      <c r="L273" s="415"/>
      <c r="M273" s="415"/>
      <c r="N273" s="416"/>
      <c r="O273" s="389"/>
      <c r="P273" s="392" t="s">
        <v>45</v>
      </c>
      <c r="Q273" s="387"/>
      <c r="R273" s="382" t="s">
        <v>46</v>
      </c>
      <c r="S273" s="193"/>
      <c r="T273" s="420" t="s">
        <v>47</v>
      </c>
      <c r="U273" s="421"/>
      <c r="V273" s="422"/>
      <c r="W273" s="423"/>
      <c r="X273" s="423"/>
      <c r="Y273" s="77"/>
      <c r="Z273" s="41"/>
      <c r="AA273" s="42"/>
      <c r="AB273" s="42"/>
      <c r="AC273" s="43"/>
      <c r="AD273" s="41"/>
      <c r="AE273" s="42"/>
      <c r="AF273" s="42"/>
      <c r="AG273" s="48"/>
      <c r="AH273" s="409">
        <f>IF(V273="賃金で算定",V274+Z274-AD274,0)</f>
        <v>0</v>
      </c>
      <c r="AI273" s="410"/>
      <c r="AJ273" s="410"/>
      <c r="AK273" s="411"/>
      <c r="AL273" s="68"/>
      <c r="AM273" s="69"/>
      <c r="AN273" s="412"/>
      <c r="AO273" s="413"/>
      <c r="AP273" s="413"/>
      <c r="AQ273" s="413"/>
      <c r="AR273" s="413"/>
      <c r="AS273" s="40"/>
      <c r="AT273" s="58"/>
      <c r="AU273" s="58"/>
      <c r="AV273" s="55" t="str">
        <f>IF(OR(O273="",Q273=""),"", IF(O273&lt;20,DATE(O273+118,Q273,IF(S273="",1,S273)),DATE(O273+88,Q273,IF(S273="",1,S273))))</f>
        <v/>
      </c>
      <c r="AW273" s="57" t="str">
        <f>IF(AV273&lt;=設定シート!C$15,"昔",IF(AV273&lt;=設定シート!E$15,"上",IF(AV273&lt;=設定シート!G$15,"中","下")))</f>
        <v>下</v>
      </c>
      <c r="AX273" s="282">
        <f>IF(AV273&lt;=設定シート!$E$36,5,IF(AV273&lt;=設定シート!$I$36,7,IF(AV273&lt;=設定シート!$M$36,9,11)))</f>
        <v>11</v>
      </c>
      <c r="AY273" s="351"/>
      <c r="AZ273" s="349"/>
      <c r="BA273" s="353">
        <f t="shared" ref="BA273" si="139">AN273</f>
        <v>0</v>
      </c>
      <c r="BB273" s="349"/>
      <c r="BC273" s="349"/>
      <c r="BD273" s="234"/>
      <c r="BE273" s="234"/>
      <c r="BL273" s="1"/>
      <c r="BM273" s="1"/>
    </row>
    <row r="274" spans="2:65" s="34" customFormat="1" ht="18" customHeight="1">
      <c r="B274" s="417"/>
      <c r="C274" s="418"/>
      <c r="D274" s="418"/>
      <c r="E274" s="418"/>
      <c r="F274" s="418"/>
      <c r="G274" s="418"/>
      <c r="H274" s="418"/>
      <c r="I274" s="452"/>
      <c r="J274" s="417"/>
      <c r="K274" s="418"/>
      <c r="L274" s="418"/>
      <c r="M274" s="418"/>
      <c r="N274" s="419"/>
      <c r="O274" s="390"/>
      <c r="P274" s="393" t="s">
        <v>45</v>
      </c>
      <c r="Q274" s="388"/>
      <c r="R274" s="383" t="s">
        <v>46</v>
      </c>
      <c r="S274" s="196"/>
      <c r="T274" s="424" t="s">
        <v>48</v>
      </c>
      <c r="U274" s="425"/>
      <c r="V274" s="426"/>
      <c r="W274" s="427"/>
      <c r="X274" s="427"/>
      <c r="Y274" s="428"/>
      <c r="Z274" s="426"/>
      <c r="AA274" s="427"/>
      <c r="AB274" s="427"/>
      <c r="AC274" s="427"/>
      <c r="AD274" s="453">
        <v>0</v>
      </c>
      <c r="AE274" s="454"/>
      <c r="AF274" s="454"/>
      <c r="AG274" s="546"/>
      <c r="AH274" s="402">
        <f>IF(V273="賃金で算定",0,V274+Z274-AD274)</f>
        <v>0</v>
      </c>
      <c r="AI274" s="402"/>
      <c r="AJ274" s="402"/>
      <c r="AK274" s="403"/>
      <c r="AL274" s="407">
        <f>IF(V273="賃金で算定","賃金で算定",IF(OR(V274=0,$F283="",AV273=""),0,IF(AW273="昔",VLOOKUP($F283,労務比率,AX273,FALSE),IF(AW273="上",VLOOKUP($F283,労務比率,AX273,FALSE),IF(AW273="中",VLOOKUP($F283,労務比率,AX273,FALSE),VLOOKUP($F283,労務比率,AX273,FALSE))))))</f>
        <v>0</v>
      </c>
      <c r="AM274" s="408"/>
      <c r="AN274" s="404">
        <f>IF(V273="賃金で算定",0,INT(AH274*AL274/100))</f>
        <v>0</v>
      </c>
      <c r="AO274" s="405"/>
      <c r="AP274" s="405"/>
      <c r="AQ274" s="405"/>
      <c r="AR274" s="405"/>
      <c r="AS274" s="39"/>
      <c r="AT274" s="58"/>
      <c r="AU274" s="58"/>
      <c r="AV274" s="55"/>
      <c r="AW274" s="57"/>
      <c r="AX274" s="282"/>
      <c r="AY274" s="352">
        <f t="shared" ref="AY274" si="140">AH274</f>
        <v>0</v>
      </c>
      <c r="AZ274" s="350">
        <f>IF(AV273&lt;=設定シート!C$85,AH274,IF(AND(AV273&gt;=設定シート!E$85,AV273&lt;=設定シート!G$85),AH274*105/108,AH274))</f>
        <v>0</v>
      </c>
      <c r="BA274" s="347"/>
      <c r="BB274" s="350">
        <f t="shared" ref="BB274" si="141">IF($AL274="賃金で算定",0,INT(AY274*$AL274/100))</f>
        <v>0</v>
      </c>
      <c r="BC274" s="350">
        <f>IF(AY274=AZ274,BB274,AZ274*$AL274/100)</f>
        <v>0</v>
      </c>
      <c r="BD274" s="234"/>
      <c r="BE274" s="234"/>
      <c r="BL274" s="234">
        <f>IF(AY274=AZ274,0,1)</f>
        <v>0</v>
      </c>
      <c r="BM274" s="234" t="str">
        <f>IF(BL274=1,AL274,"")</f>
        <v/>
      </c>
    </row>
    <row r="275" spans="2:65" s="34" customFormat="1" ht="18" customHeight="1">
      <c r="B275" s="414"/>
      <c r="C275" s="415"/>
      <c r="D275" s="415"/>
      <c r="E275" s="415"/>
      <c r="F275" s="415"/>
      <c r="G275" s="415"/>
      <c r="H275" s="415"/>
      <c r="I275" s="451"/>
      <c r="J275" s="414"/>
      <c r="K275" s="415"/>
      <c r="L275" s="415"/>
      <c r="M275" s="415"/>
      <c r="N275" s="416"/>
      <c r="O275" s="389"/>
      <c r="P275" s="392" t="s">
        <v>45</v>
      </c>
      <c r="Q275" s="387"/>
      <c r="R275" s="382" t="s">
        <v>46</v>
      </c>
      <c r="S275" s="193"/>
      <c r="T275" s="420" t="s">
        <v>47</v>
      </c>
      <c r="U275" s="421"/>
      <c r="V275" s="422"/>
      <c r="W275" s="423"/>
      <c r="X275" s="423"/>
      <c r="Y275" s="77"/>
      <c r="Z275" s="41"/>
      <c r="AA275" s="42"/>
      <c r="AB275" s="42"/>
      <c r="AC275" s="43"/>
      <c r="AD275" s="41"/>
      <c r="AE275" s="42"/>
      <c r="AF275" s="42"/>
      <c r="AG275" s="48"/>
      <c r="AH275" s="409">
        <f>IF(V275="賃金で算定",V276+Z276-AD276,0)</f>
        <v>0</v>
      </c>
      <c r="AI275" s="410"/>
      <c r="AJ275" s="410"/>
      <c r="AK275" s="411"/>
      <c r="AL275" s="68"/>
      <c r="AM275" s="69"/>
      <c r="AN275" s="412"/>
      <c r="AO275" s="413"/>
      <c r="AP275" s="413"/>
      <c r="AQ275" s="413"/>
      <c r="AR275" s="413"/>
      <c r="AS275" s="40"/>
      <c r="AT275" s="58"/>
      <c r="AU275" s="58"/>
      <c r="AV275" s="55" t="str">
        <f>IF(OR(O275="",Q275=""),"", IF(O275&lt;20,DATE(O275+118,Q275,IF(S275="",1,S275)),DATE(O275+88,Q275,IF(S275="",1,S275))))</f>
        <v/>
      </c>
      <c r="AW275" s="57" t="str">
        <f>IF(AV275&lt;=設定シート!C$15,"昔",IF(AV275&lt;=設定シート!E$15,"上",IF(AV275&lt;=設定シート!G$15,"中","下")))</f>
        <v>下</v>
      </c>
      <c r="AX275" s="282">
        <f>IF(AV275&lt;=設定シート!$E$36,5,IF(AV275&lt;=設定シート!$I$36,7,IF(AV275&lt;=設定シート!$M$36,9,11)))</f>
        <v>11</v>
      </c>
      <c r="AY275" s="351"/>
      <c r="AZ275" s="349"/>
      <c r="BA275" s="353">
        <f t="shared" ref="BA275" si="142">AN275</f>
        <v>0</v>
      </c>
      <c r="BB275" s="349"/>
      <c r="BC275" s="349"/>
      <c r="BD275" s="234"/>
      <c r="BE275" s="234"/>
      <c r="BL275" s="1"/>
      <c r="BM275" s="1"/>
    </row>
    <row r="276" spans="2:65" s="34" customFormat="1" ht="18" customHeight="1">
      <c r="B276" s="417"/>
      <c r="C276" s="418"/>
      <c r="D276" s="418"/>
      <c r="E276" s="418"/>
      <c r="F276" s="418"/>
      <c r="G276" s="418"/>
      <c r="H276" s="418"/>
      <c r="I276" s="452"/>
      <c r="J276" s="417"/>
      <c r="K276" s="418"/>
      <c r="L276" s="418"/>
      <c r="M276" s="418"/>
      <c r="N276" s="419"/>
      <c r="O276" s="390"/>
      <c r="P276" s="393" t="s">
        <v>45</v>
      </c>
      <c r="Q276" s="388"/>
      <c r="R276" s="383" t="s">
        <v>46</v>
      </c>
      <c r="S276" s="196"/>
      <c r="T276" s="424" t="s">
        <v>48</v>
      </c>
      <c r="U276" s="425"/>
      <c r="V276" s="426"/>
      <c r="W276" s="427"/>
      <c r="X276" s="427"/>
      <c r="Y276" s="428"/>
      <c r="Z276" s="426"/>
      <c r="AA276" s="427"/>
      <c r="AB276" s="427"/>
      <c r="AC276" s="427"/>
      <c r="AD276" s="453">
        <v>0</v>
      </c>
      <c r="AE276" s="454"/>
      <c r="AF276" s="454"/>
      <c r="AG276" s="546"/>
      <c r="AH276" s="402">
        <f>IF(V275="賃金で算定",0,V276+Z276-AD276)</f>
        <v>0</v>
      </c>
      <c r="AI276" s="402"/>
      <c r="AJ276" s="402"/>
      <c r="AK276" s="403"/>
      <c r="AL276" s="407">
        <f>IF(V275="賃金で算定","賃金で算定",IF(OR(V276=0,$F283="",AV275=""),0,IF(AW275="昔",VLOOKUP($F283,労務比率,AX275,FALSE),IF(AW275="上",VLOOKUP($F283,労務比率,AX275,FALSE),IF(AW275="中",VLOOKUP($F283,労務比率,AX275,FALSE),VLOOKUP($F283,労務比率,AX275,FALSE))))))</f>
        <v>0</v>
      </c>
      <c r="AM276" s="408"/>
      <c r="AN276" s="404">
        <f>IF(V275="賃金で算定",0,INT(AH276*AL276/100))</f>
        <v>0</v>
      </c>
      <c r="AO276" s="405"/>
      <c r="AP276" s="405"/>
      <c r="AQ276" s="405"/>
      <c r="AR276" s="405"/>
      <c r="AS276" s="39"/>
      <c r="AT276" s="58"/>
      <c r="AU276" s="58"/>
      <c r="AV276" s="55"/>
      <c r="AW276" s="57"/>
      <c r="AX276" s="282"/>
      <c r="AY276" s="352">
        <f t="shared" ref="AY276" si="143">AH276</f>
        <v>0</v>
      </c>
      <c r="AZ276" s="350">
        <f>IF(AV275&lt;=設定シート!C$85,AH276,IF(AND(AV275&gt;=設定シート!E$85,AV275&lt;=設定シート!G$85),AH276*105/108,AH276))</f>
        <v>0</v>
      </c>
      <c r="BA276" s="347"/>
      <c r="BB276" s="350">
        <f t="shared" ref="BB276" si="144">IF($AL276="賃金で算定",0,INT(AY276*$AL276/100))</f>
        <v>0</v>
      </c>
      <c r="BC276" s="350">
        <f>IF(AY276=AZ276,BB276,AZ276*$AL276/100)</f>
        <v>0</v>
      </c>
      <c r="BD276" s="234"/>
      <c r="BE276" s="234"/>
      <c r="BL276" s="234">
        <f>IF(AY276=AZ276,0,1)</f>
        <v>0</v>
      </c>
      <c r="BM276" s="234" t="str">
        <f>IF(BL276=1,AL276,"")</f>
        <v/>
      </c>
    </row>
    <row r="277" spans="2:65" s="34" customFormat="1" ht="18" customHeight="1">
      <c r="B277" s="414"/>
      <c r="C277" s="415"/>
      <c r="D277" s="415"/>
      <c r="E277" s="415"/>
      <c r="F277" s="415"/>
      <c r="G277" s="415"/>
      <c r="H277" s="415"/>
      <c r="I277" s="451"/>
      <c r="J277" s="414"/>
      <c r="K277" s="415"/>
      <c r="L277" s="415"/>
      <c r="M277" s="415"/>
      <c r="N277" s="416"/>
      <c r="O277" s="389"/>
      <c r="P277" s="392" t="s">
        <v>45</v>
      </c>
      <c r="Q277" s="387"/>
      <c r="R277" s="382" t="s">
        <v>46</v>
      </c>
      <c r="S277" s="193"/>
      <c r="T277" s="420" t="s">
        <v>47</v>
      </c>
      <c r="U277" s="421"/>
      <c r="V277" s="422"/>
      <c r="W277" s="423"/>
      <c r="X277" s="423"/>
      <c r="Y277" s="77"/>
      <c r="Z277" s="41"/>
      <c r="AA277" s="42"/>
      <c r="AB277" s="42"/>
      <c r="AC277" s="43"/>
      <c r="AD277" s="41"/>
      <c r="AE277" s="42"/>
      <c r="AF277" s="42"/>
      <c r="AG277" s="48"/>
      <c r="AH277" s="409">
        <f>IF(V277="賃金で算定",V278+Z278-AD278,0)</f>
        <v>0</v>
      </c>
      <c r="AI277" s="410"/>
      <c r="AJ277" s="410"/>
      <c r="AK277" s="411"/>
      <c r="AL277" s="68"/>
      <c r="AM277" s="69"/>
      <c r="AN277" s="412"/>
      <c r="AO277" s="413"/>
      <c r="AP277" s="413"/>
      <c r="AQ277" s="413"/>
      <c r="AR277" s="413"/>
      <c r="AS277" s="40"/>
      <c r="AT277" s="58"/>
      <c r="AU277" s="58"/>
      <c r="AV277" s="55" t="str">
        <f>IF(OR(O277="",Q277=""),"", IF(O277&lt;20,DATE(O277+118,Q277,IF(S277="",1,S277)),DATE(O277+88,Q277,IF(S277="",1,S277))))</f>
        <v/>
      </c>
      <c r="AW277" s="57" t="str">
        <f>IF(AV277&lt;=設定シート!C$15,"昔",IF(AV277&lt;=設定シート!E$15,"上",IF(AV277&lt;=設定シート!G$15,"中","下")))</f>
        <v>下</v>
      </c>
      <c r="AX277" s="282">
        <f>IF(AV277&lt;=設定シート!$E$36,5,IF(AV277&lt;=設定シート!$I$36,7,IF(AV277&lt;=設定シート!$M$36,9,11)))</f>
        <v>11</v>
      </c>
      <c r="AY277" s="351"/>
      <c r="AZ277" s="349"/>
      <c r="BA277" s="353">
        <f t="shared" ref="BA277" si="145">AN277</f>
        <v>0</v>
      </c>
      <c r="BB277" s="349"/>
      <c r="BC277" s="349"/>
      <c r="BD277" s="234"/>
      <c r="BE277" s="234"/>
      <c r="BL277" s="1"/>
      <c r="BM277" s="1"/>
    </row>
    <row r="278" spans="2:65" s="34" customFormat="1" ht="18" customHeight="1">
      <c r="B278" s="417"/>
      <c r="C278" s="418"/>
      <c r="D278" s="418"/>
      <c r="E278" s="418"/>
      <c r="F278" s="418"/>
      <c r="G278" s="418"/>
      <c r="H278" s="418"/>
      <c r="I278" s="452"/>
      <c r="J278" s="417"/>
      <c r="K278" s="418"/>
      <c r="L278" s="418"/>
      <c r="M278" s="418"/>
      <c r="N278" s="419"/>
      <c r="O278" s="390"/>
      <c r="P278" s="393" t="s">
        <v>45</v>
      </c>
      <c r="Q278" s="388"/>
      <c r="R278" s="383" t="s">
        <v>46</v>
      </c>
      <c r="S278" s="196"/>
      <c r="T278" s="424" t="s">
        <v>48</v>
      </c>
      <c r="U278" s="425"/>
      <c r="V278" s="426"/>
      <c r="W278" s="427"/>
      <c r="X278" s="427"/>
      <c r="Y278" s="428"/>
      <c r="Z278" s="426"/>
      <c r="AA278" s="427"/>
      <c r="AB278" s="427"/>
      <c r="AC278" s="427"/>
      <c r="AD278" s="453">
        <v>0</v>
      </c>
      <c r="AE278" s="454"/>
      <c r="AF278" s="454"/>
      <c r="AG278" s="546"/>
      <c r="AH278" s="402">
        <f>IF(V277="賃金で算定",0,V278+Z278-AD278)</f>
        <v>0</v>
      </c>
      <c r="AI278" s="402"/>
      <c r="AJ278" s="402"/>
      <c r="AK278" s="403"/>
      <c r="AL278" s="407">
        <f>IF(V277="賃金で算定","賃金で算定",IF(OR(V278=0,$F283="",AV277=""),0,IF(AW277="昔",VLOOKUP($F283,労務比率,AX277,FALSE),IF(AW277="上",VLOOKUP($F283,労務比率,AX277,FALSE),IF(AW277="中",VLOOKUP($F283,労務比率,AX277,FALSE),VLOOKUP($F283,労務比率,AX277,FALSE))))))</f>
        <v>0</v>
      </c>
      <c r="AM278" s="408"/>
      <c r="AN278" s="404">
        <f>IF(V277="賃金で算定",0,INT(AH278*AL278/100))</f>
        <v>0</v>
      </c>
      <c r="AO278" s="405"/>
      <c r="AP278" s="405"/>
      <c r="AQ278" s="405"/>
      <c r="AR278" s="405"/>
      <c r="AS278" s="39"/>
      <c r="AT278" s="58"/>
      <c r="AU278" s="58"/>
      <c r="AV278" s="55"/>
      <c r="AW278" s="57"/>
      <c r="AX278" s="282"/>
      <c r="AY278" s="352">
        <f t="shared" ref="AY278" si="146">AH278</f>
        <v>0</v>
      </c>
      <c r="AZ278" s="350">
        <f>IF(AV277&lt;=設定シート!C$85,AH278,IF(AND(AV277&gt;=設定シート!E$85,AV277&lt;=設定シート!G$85),AH278*105/108,AH278))</f>
        <v>0</v>
      </c>
      <c r="BA278" s="347"/>
      <c r="BB278" s="350">
        <f t="shared" ref="BB278" si="147">IF($AL278="賃金で算定",0,INT(AY278*$AL278/100))</f>
        <v>0</v>
      </c>
      <c r="BC278" s="350">
        <f>IF(AY278=AZ278,BB278,AZ278*$AL278/100)</f>
        <v>0</v>
      </c>
      <c r="BD278" s="234"/>
      <c r="BE278" s="234"/>
      <c r="BL278" s="234">
        <f>IF(AY278=AZ278,0,1)</f>
        <v>0</v>
      </c>
      <c r="BM278" s="234" t="str">
        <f>IF(BL278=1,AL278,"")</f>
        <v/>
      </c>
    </row>
    <row r="279" spans="2:65" s="34" customFormat="1" ht="18" customHeight="1">
      <c r="B279" s="414"/>
      <c r="C279" s="415"/>
      <c r="D279" s="415"/>
      <c r="E279" s="415"/>
      <c r="F279" s="415"/>
      <c r="G279" s="415"/>
      <c r="H279" s="415"/>
      <c r="I279" s="451"/>
      <c r="J279" s="414"/>
      <c r="K279" s="415"/>
      <c r="L279" s="415"/>
      <c r="M279" s="415"/>
      <c r="N279" s="416"/>
      <c r="O279" s="389"/>
      <c r="P279" s="392" t="s">
        <v>45</v>
      </c>
      <c r="Q279" s="387"/>
      <c r="R279" s="382" t="s">
        <v>46</v>
      </c>
      <c r="S279" s="193"/>
      <c r="T279" s="420" t="s">
        <v>47</v>
      </c>
      <c r="U279" s="421"/>
      <c r="V279" s="422"/>
      <c r="W279" s="423"/>
      <c r="X279" s="423"/>
      <c r="Y279" s="77"/>
      <c r="Z279" s="41"/>
      <c r="AA279" s="42"/>
      <c r="AB279" s="42"/>
      <c r="AC279" s="43"/>
      <c r="AD279" s="41"/>
      <c r="AE279" s="42"/>
      <c r="AF279" s="42"/>
      <c r="AG279" s="48"/>
      <c r="AH279" s="409">
        <f>IF(V279="賃金で算定",V280+Z280-AD280,0)</f>
        <v>0</v>
      </c>
      <c r="AI279" s="410"/>
      <c r="AJ279" s="410"/>
      <c r="AK279" s="411"/>
      <c r="AL279" s="68"/>
      <c r="AM279" s="69"/>
      <c r="AN279" s="412"/>
      <c r="AO279" s="413"/>
      <c r="AP279" s="413"/>
      <c r="AQ279" s="413"/>
      <c r="AR279" s="413"/>
      <c r="AS279" s="40"/>
      <c r="AT279" s="58"/>
      <c r="AU279" s="58"/>
      <c r="AV279" s="55" t="str">
        <f>IF(OR(O279="",Q279=""),"", IF(O279&lt;20,DATE(O279+118,Q279,IF(S279="",1,S279)),DATE(O279+88,Q279,IF(S279="",1,S279))))</f>
        <v/>
      </c>
      <c r="AW279" s="57" t="str">
        <f>IF(AV279&lt;=設定シート!C$15,"昔",IF(AV279&lt;=設定シート!E$15,"上",IF(AV279&lt;=設定シート!G$15,"中","下")))</f>
        <v>下</v>
      </c>
      <c r="AX279" s="282">
        <f>IF(AV279&lt;=設定シート!$E$36,5,IF(AV279&lt;=設定シート!$I$36,7,IF(AV279&lt;=設定シート!$M$36,9,11)))</f>
        <v>11</v>
      </c>
      <c r="AY279" s="351"/>
      <c r="AZ279" s="349"/>
      <c r="BA279" s="353">
        <f t="shared" ref="BA279" si="148">AN279</f>
        <v>0</v>
      </c>
      <c r="BB279" s="349"/>
      <c r="BC279" s="349"/>
      <c r="BD279" s="234"/>
      <c r="BE279" s="234"/>
      <c r="BL279" s="1"/>
      <c r="BM279" s="1"/>
    </row>
    <row r="280" spans="2:65" s="34" customFormat="1" ht="18" customHeight="1">
      <c r="B280" s="417"/>
      <c r="C280" s="418"/>
      <c r="D280" s="418"/>
      <c r="E280" s="418"/>
      <c r="F280" s="418"/>
      <c r="G280" s="418"/>
      <c r="H280" s="418"/>
      <c r="I280" s="452"/>
      <c r="J280" s="417"/>
      <c r="K280" s="418"/>
      <c r="L280" s="418"/>
      <c r="M280" s="418"/>
      <c r="N280" s="419"/>
      <c r="O280" s="390"/>
      <c r="P280" s="393" t="s">
        <v>45</v>
      </c>
      <c r="Q280" s="388"/>
      <c r="R280" s="383" t="s">
        <v>46</v>
      </c>
      <c r="S280" s="196"/>
      <c r="T280" s="424" t="s">
        <v>48</v>
      </c>
      <c r="U280" s="425"/>
      <c r="V280" s="426"/>
      <c r="W280" s="427"/>
      <c r="X280" s="427"/>
      <c r="Y280" s="428"/>
      <c r="Z280" s="426"/>
      <c r="AA280" s="427"/>
      <c r="AB280" s="427"/>
      <c r="AC280" s="427"/>
      <c r="AD280" s="453">
        <v>0</v>
      </c>
      <c r="AE280" s="454"/>
      <c r="AF280" s="454"/>
      <c r="AG280" s="546"/>
      <c r="AH280" s="402">
        <f>IF(V279="賃金で算定",0,V280+Z280-AD280)</f>
        <v>0</v>
      </c>
      <c r="AI280" s="402"/>
      <c r="AJ280" s="402"/>
      <c r="AK280" s="403"/>
      <c r="AL280" s="407">
        <f>IF(V279="賃金で算定","賃金で算定",IF(OR(V280=0,$F283="",AV279=""),0,IF(AW279="昔",VLOOKUP($F283,労務比率,AX279,FALSE),IF(AW279="上",VLOOKUP($F283,労務比率,AX279,FALSE),IF(AW279="中",VLOOKUP($F283,労務比率,AX279,FALSE),VLOOKUP($F283,労務比率,AX279,FALSE))))))</f>
        <v>0</v>
      </c>
      <c r="AM280" s="408"/>
      <c r="AN280" s="404">
        <f>IF(V279="賃金で算定",0,INT(AH280*AL280/100))</f>
        <v>0</v>
      </c>
      <c r="AO280" s="405"/>
      <c r="AP280" s="405"/>
      <c r="AQ280" s="405"/>
      <c r="AR280" s="405"/>
      <c r="AS280" s="39"/>
      <c r="AT280" s="58"/>
      <c r="AU280" s="58"/>
      <c r="AV280" s="55"/>
      <c r="AW280" s="57"/>
      <c r="AX280" s="282"/>
      <c r="AY280" s="352">
        <f t="shared" ref="AY280" si="149">AH280</f>
        <v>0</v>
      </c>
      <c r="AZ280" s="350">
        <f>IF(AV279&lt;=設定シート!C$85,AH280,IF(AND(AV279&gt;=設定シート!E$85,AV279&lt;=設定シート!G$85),AH280*105/108,AH280))</f>
        <v>0</v>
      </c>
      <c r="BA280" s="347"/>
      <c r="BB280" s="350">
        <f t="shared" ref="BB280" si="150">IF($AL280="賃金で算定",0,INT(AY280*$AL280/100))</f>
        <v>0</v>
      </c>
      <c r="BC280" s="350">
        <f>IF(AY280=AZ280,BB280,AZ280*$AL280/100)</f>
        <v>0</v>
      </c>
      <c r="BD280" s="234"/>
      <c r="BE280" s="234"/>
      <c r="BL280" s="234">
        <f>IF(AY280=AZ280,0,1)</f>
        <v>0</v>
      </c>
      <c r="BM280" s="234" t="str">
        <f>IF(BL280=1,AL280,"")</f>
        <v/>
      </c>
    </row>
    <row r="281" spans="2:65" s="34" customFormat="1" ht="18" customHeight="1">
      <c r="B281" s="414"/>
      <c r="C281" s="415"/>
      <c r="D281" s="415"/>
      <c r="E281" s="415"/>
      <c r="F281" s="415"/>
      <c r="G281" s="415"/>
      <c r="H281" s="415"/>
      <c r="I281" s="451"/>
      <c r="J281" s="414"/>
      <c r="K281" s="415"/>
      <c r="L281" s="415"/>
      <c r="M281" s="415"/>
      <c r="N281" s="416"/>
      <c r="O281" s="389"/>
      <c r="P281" s="392" t="s">
        <v>45</v>
      </c>
      <c r="Q281" s="387"/>
      <c r="R281" s="382" t="s">
        <v>46</v>
      </c>
      <c r="S281" s="193"/>
      <c r="T281" s="420" t="s">
        <v>47</v>
      </c>
      <c r="U281" s="421"/>
      <c r="V281" s="422"/>
      <c r="W281" s="423"/>
      <c r="X281" s="423"/>
      <c r="Y281" s="77"/>
      <c r="Z281" s="41"/>
      <c r="AA281" s="42"/>
      <c r="AB281" s="42"/>
      <c r="AC281" s="43"/>
      <c r="AD281" s="41"/>
      <c r="AE281" s="42"/>
      <c r="AF281" s="42"/>
      <c r="AG281" s="48"/>
      <c r="AH281" s="409">
        <f>IF(V281="賃金で算定",V282+Z282-AD282,0)</f>
        <v>0</v>
      </c>
      <c r="AI281" s="410"/>
      <c r="AJ281" s="410"/>
      <c r="AK281" s="411"/>
      <c r="AL281" s="68"/>
      <c r="AM281" s="69"/>
      <c r="AN281" s="412"/>
      <c r="AO281" s="413"/>
      <c r="AP281" s="413"/>
      <c r="AQ281" s="413"/>
      <c r="AR281" s="413"/>
      <c r="AS281" s="40"/>
      <c r="AT281" s="58"/>
      <c r="AU281" s="58"/>
      <c r="AV281" s="55" t="str">
        <f>IF(OR(O281="",Q281=""),"", IF(O281&lt;20,DATE(O281+118,Q281,IF(S281="",1,S281)),DATE(O281+88,Q281,IF(S281="",1,S281))))</f>
        <v/>
      </c>
      <c r="AW281" s="57" t="str">
        <f>IF(AV281&lt;=設定シート!C$15,"昔",IF(AV281&lt;=設定シート!E$15,"上",IF(AV281&lt;=設定シート!G$15,"中","下")))</f>
        <v>下</v>
      </c>
      <c r="AX281" s="282">
        <f>IF(AV281&lt;=設定シート!$E$36,5,IF(AV281&lt;=設定シート!$I$36,7,IF(AV281&lt;=設定シート!$M$36,9,11)))</f>
        <v>11</v>
      </c>
      <c r="AY281" s="351"/>
      <c r="AZ281" s="349"/>
      <c r="BA281" s="353">
        <f t="shared" ref="BA281" si="151">AN281</f>
        <v>0</v>
      </c>
      <c r="BB281" s="349"/>
      <c r="BC281" s="349"/>
      <c r="BD281" s="234"/>
      <c r="BE281" s="234"/>
      <c r="BL281" s="1"/>
      <c r="BM281" s="1"/>
    </row>
    <row r="282" spans="2:65" s="34" customFormat="1" ht="18" customHeight="1">
      <c r="B282" s="417"/>
      <c r="C282" s="418"/>
      <c r="D282" s="418"/>
      <c r="E282" s="418"/>
      <c r="F282" s="418"/>
      <c r="G282" s="418"/>
      <c r="H282" s="418"/>
      <c r="I282" s="452"/>
      <c r="J282" s="417"/>
      <c r="K282" s="418"/>
      <c r="L282" s="418"/>
      <c r="M282" s="418"/>
      <c r="N282" s="419"/>
      <c r="O282" s="390"/>
      <c r="P282" s="391" t="s">
        <v>45</v>
      </c>
      <c r="Q282" s="388"/>
      <c r="R282" s="383" t="s">
        <v>46</v>
      </c>
      <c r="S282" s="196"/>
      <c r="T282" s="424" t="s">
        <v>48</v>
      </c>
      <c r="U282" s="425"/>
      <c r="V282" s="426"/>
      <c r="W282" s="427"/>
      <c r="X282" s="427"/>
      <c r="Y282" s="428"/>
      <c r="Z282" s="426"/>
      <c r="AA282" s="427"/>
      <c r="AB282" s="427"/>
      <c r="AC282" s="427"/>
      <c r="AD282" s="453">
        <v>0</v>
      </c>
      <c r="AE282" s="454"/>
      <c r="AF282" s="454"/>
      <c r="AG282" s="546"/>
      <c r="AH282" s="404">
        <f>IF(V281="賃金で算定",0,V282+Z282-AD282)</f>
        <v>0</v>
      </c>
      <c r="AI282" s="405"/>
      <c r="AJ282" s="405"/>
      <c r="AK282" s="406"/>
      <c r="AL282" s="407">
        <f>IF(V281="賃金で算定","賃金で算定",IF(OR(V282=0,$F283="",AV281=""),0,IF(AW281="昔",VLOOKUP($F283,労務比率,AX281,FALSE),IF(AW281="上",VLOOKUP($F283,労務比率,AX281,FALSE),IF(AW281="中",VLOOKUP($F283,労務比率,AX281,FALSE),VLOOKUP($F283,労務比率,AX281,FALSE))))))</f>
        <v>0</v>
      </c>
      <c r="AM282" s="408"/>
      <c r="AN282" s="404">
        <f>IF(V281="賃金で算定",0,INT(AH282*AL282/100))</f>
        <v>0</v>
      </c>
      <c r="AO282" s="405"/>
      <c r="AP282" s="405"/>
      <c r="AQ282" s="405"/>
      <c r="AR282" s="405"/>
      <c r="AS282" s="39"/>
      <c r="AT282" s="58"/>
      <c r="AU282" s="58"/>
      <c r="AV282" s="55"/>
      <c r="AW282" s="57"/>
      <c r="AX282" s="282"/>
      <c r="AY282" s="352">
        <f t="shared" ref="AY282" si="152">AH282</f>
        <v>0</v>
      </c>
      <c r="AZ282" s="350">
        <f>IF(AV281&lt;=設定シート!C$85,AH282,IF(AND(AV281&gt;=設定シート!E$85,AV281&lt;=設定シート!G$85),AH282*105/108,AH282))</f>
        <v>0</v>
      </c>
      <c r="BA282" s="347"/>
      <c r="BB282" s="350">
        <f t="shared" ref="BB282" si="153">IF($AL282="賃金で算定",0,INT(AY282*$AL282/100))</f>
        <v>0</v>
      </c>
      <c r="BC282" s="350">
        <f>IF(AY282=AZ282,BB282,AZ282*$AL282/100)</f>
        <v>0</v>
      </c>
      <c r="BD282" s="234"/>
      <c r="BE282" s="234"/>
      <c r="BL282" s="234">
        <f>IF(AY282=AZ282,0,1)</f>
        <v>0</v>
      </c>
      <c r="BM282" s="234" t="str">
        <f>IF(BL282=1,AL282,"")</f>
        <v/>
      </c>
    </row>
    <row r="283" spans="2:65" s="34" customFormat="1" ht="18" customHeight="1">
      <c r="B283" s="430" t="s">
        <v>134</v>
      </c>
      <c r="C283" s="431"/>
      <c r="D283" s="431"/>
      <c r="E283" s="432"/>
      <c r="F283" s="439"/>
      <c r="G283" s="440"/>
      <c r="H283" s="440"/>
      <c r="I283" s="440"/>
      <c r="J283" s="440"/>
      <c r="K283" s="440"/>
      <c r="L283" s="440"/>
      <c r="M283" s="440"/>
      <c r="N283" s="441"/>
      <c r="O283" s="430" t="s">
        <v>49</v>
      </c>
      <c r="P283" s="431"/>
      <c r="Q283" s="431"/>
      <c r="R283" s="431"/>
      <c r="S283" s="431"/>
      <c r="T283" s="431"/>
      <c r="U283" s="432"/>
      <c r="V283" s="448">
        <f>AH283</f>
        <v>0</v>
      </c>
      <c r="W283" s="449"/>
      <c r="X283" s="449"/>
      <c r="Y283" s="450"/>
      <c r="Z283" s="318"/>
      <c r="AA283" s="319"/>
      <c r="AB283" s="319"/>
      <c r="AC283" s="43"/>
      <c r="AD283" s="318"/>
      <c r="AE283" s="319"/>
      <c r="AF283" s="319"/>
      <c r="AG283" s="43"/>
      <c r="AH283" s="409">
        <f>AH265+AH267+AH269+AH271+AH273+AH275+AH277+AH279+AH281</f>
        <v>0</v>
      </c>
      <c r="AI283" s="410"/>
      <c r="AJ283" s="410"/>
      <c r="AK283" s="411"/>
      <c r="AL283" s="70"/>
      <c r="AM283" s="71"/>
      <c r="AN283" s="409">
        <f>AN265+AN267+AN269+AN271+AN273+AN275+AN277+AN279+AN281</f>
        <v>0</v>
      </c>
      <c r="AO283" s="410"/>
      <c r="AP283" s="410"/>
      <c r="AQ283" s="410"/>
      <c r="AR283" s="410"/>
      <c r="AS283" s="320"/>
      <c r="AT283" s="58"/>
      <c r="AU283" s="58"/>
      <c r="AW283" s="57"/>
      <c r="AX283" s="282"/>
      <c r="AY283" s="351"/>
      <c r="AZ283" s="354"/>
      <c r="BA283" s="361">
        <f>BA265+BA267+BA269+BA271+BA273+BA275+BA277+BA279+BA281</f>
        <v>0</v>
      </c>
      <c r="BB283" s="362">
        <f>BB266+BB268+BB270+BB272+BB274+BB276+BB278+BB280+BB282</f>
        <v>0</v>
      </c>
      <c r="BC283" s="362">
        <f>SUMIF(BL266:BL282,0,BC266:BC282)+ROUNDDOWN(ROUNDDOWN(BL283*105/108,0)*BM283/100,0)</f>
        <v>0</v>
      </c>
      <c r="BD283" s="234"/>
      <c r="BE283" s="234"/>
      <c r="BL283" s="234">
        <f>SUMIF(BL266:BL282,1,AH266:AK282)</f>
        <v>0</v>
      </c>
      <c r="BM283" s="234">
        <f>IF(COUNT(BM266:BM282)=0,0,SUM(BM266:BM282)/COUNT(BM266:BM282))</f>
        <v>0</v>
      </c>
    </row>
    <row r="284" spans="2:65" s="34" customFormat="1" ht="18" customHeight="1">
      <c r="B284" s="433"/>
      <c r="C284" s="434"/>
      <c r="D284" s="434"/>
      <c r="E284" s="435"/>
      <c r="F284" s="442"/>
      <c r="G284" s="443"/>
      <c r="H284" s="443"/>
      <c r="I284" s="443"/>
      <c r="J284" s="443"/>
      <c r="K284" s="443"/>
      <c r="L284" s="443"/>
      <c r="M284" s="443"/>
      <c r="N284" s="444"/>
      <c r="O284" s="433"/>
      <c r="P284" s="434"/>
      <c r="Q284" s="434"/>
      <c r="R284" s="434"/>
      <c r="S284" s="434"/>
      <c r="T284" s="434"/>
      <c r="U284" s="435"/>
      <c r="V284" s="401">
        <f>V266+V268+V270+V272+V274+V276+V278+V280+V282-V283</f>
        <v>0</v>
      </c>
      <c r="W284" s="402"/>
      <c r="X284" s="402"/>
      <c r="Y284" s="403"/>
      <c r="Z284" s="401">
        <f>Z266+Z268+Z270+Z272+Z274+Z276+Z278+Z280+Z282</f>
        <v>0</v>
      </c>
      <c r="AA284" s="402"/>
      <c r="AB284" s="402"/>
      <c r="AC284" s="402"/>
      <c r="AD284" s="401">
        <f>AD266+AD268+AD270+AD272+AD274+AD276+AD278+AD280+AD282</f>
        <v>0</v>
      </c>
      <c r="AE284" s="402"/>
      <c r="AF284" s="402"/>
      <c r="AG284" s="402"/>
      <c r="AH284" s="401">
        <f>AY284</f>
        <v>0</v>
      </c>
      <c r="AI284" s="402"/>
      <c r="AJ284" s="402"/>
      <c r="AK284" s="402"/>
      <c r="AL284" s="325"/>
      <c r="AM284" s="326"/>
      <c r="AN284" s="401">
        <f>BB284</f>
        <v>0</v>
      </c>
      <c r="AO284" s="402"/>
      <c r="AP284" s="402"/>
      <c r="AQ284" s="402"/>
      <c r="AR284" s="402"/>
      <c r="AS284" s="322"/>
      <c r="AT284" s="58"/>
      <c r="AU284" s="58"/>
      <c r="AW284" s="57"/>
      <c r="AX284" s="282"/>
      <c r="AY284" s="357">
        <f>AY266+AY268+AY270+AY272+AY274+AY276+AY278+AY280+AY282</f>
        <v>0</v>
      </c>
      <c r="AZ284" s="359"/>
      <c r="BA284" s="359"/>
      <c r="BB284" s="355">
        <f>BB283</f>
        <v>0</v>
      </c>
      <c r="BC284" s="363"/>
      <c r="BD284" s="234"/>
      <c r="BE284" s="234"/>
    </row>
    <row r="285" spans="2:65" s="34" customFormat="1" ht="18" customHeight="1">
      <c r="B285" s="436"/>
      <c r="C285" s="437"/>
      <c r="D285" s="437"/>
      <c r="E285" s="438"/>
      <c r="F285" s="445"/>
      <c r="G285" s="446"/>
      <c r="H285" s="446"/>
      <c r="I285" s="446"/>
      <c r="J285" s="446"/>
      <c r="K285" s="446"/>
      <c r="L285" s="446"/>
      <c r="M285" s="446"/>
      <c r="N285" s="447"/>
      <c r="O285" s="436"/>
      <c r="P285" s="437"/>
      <c r="Q285" s="437"/>
      <c r="R285" s="437"/>
      <c r="S285" s="437"/>
      <c r="T285" s="437"/>
      <c r="U285" s="438"/>
      <c r="V285" s="404"/>
      <c r="W285" s="405"/>
      <c r="X285" s="405"/>
      <c r="Y285" s="406"/>
      <c r="Z285" s="404"/>
      <c r="AA285" s="405"/>
      <c r="AB285" s="405"/>
      <c r="AC285" s="405"/>
      <c r="AD285" s="404"/>
      <c r="AE285" s="405"/>
      <c r="AF285" s="405"/>
      <c r="AG285" s="405"/>
      <c r="AH285" s="404">
        <f>AZ285</f>
        <v>0</v>
      </c>
      <c r="AI285" s="405"/>
      <c r="AJ285" s="405"/>
      <c r="AK285" s="406"/>
      <c r="AL285" s="323"/>
      <c r="AM285" s="324"/>
      <c r="AN285" s="404">
        <f>BC285</f>
        <v>0</v>
      </c>
      <c r="AO285" s="405"/>
      <c r="AP285" s="405"/>
      <c r="AQ285" s="405"/>
      <c r="AR285" s="405"/>
      <c r="AS285" s="321"/>
      <c r="AT285" s="58"/>
      <c r="AU285" s="198"/>
      <c r="AW285" s="57"/>
      <c r="AX285" s="282"/>
      <c r="AY285" s="358"/>
      <c r="AZ285" s="360">
        <f>IF(AZ266+AZ268+AZ270+AZ272+AZ274+AZ276+AZ278+AZ280+AZ282=AY284,0,ROUNDDOWN(AZ266+AZ268+AZ270+AZ272+AZ274+AZ276+AZ278+AZ280+AZ282,0))</f>
        <v>0</v>
      </c>
      <c r="BA285" s="356"/>
      <c r="BB285" s="356"/>
      <c r="BC285" s="360">
        <f>IF(BC283=BB284,0,BC283)</f>
        <v>0</v>
      </c>
      <c r="BD285" s="234"/>
      <c r="BE285" s="234"/>
    </row>
    <row r="286" spans="2:65" s="34" customFormat="1" ht="18" customHeight="1">
      <c r="AD286" s="1" t="str">
        <f>IF(AND($F283="",$V283+$V284&gt;0),"事業の種類を選択してください。","")</f>
        <v/>
      </c>
      <c r="AE286" s="1"/>
      <c r="AF286" s="1"/>
      <c r="AG286" s="1"/>
      <c r="AH286" s="1"/>
      <c r="AI286" s="1"/>
      <c r="AJ286" s="1"/>
      <c r="AK286" s="1"/>
      <c r="AL286" s="1"/>
      <c r="AM286" s="1"/>
      <c r="AN286" s="429">
        <f>IF(AN283=0,0,AN283+IF(AN285=0,AN284,AN285))</f>
        <v>0</v>
      </c>
      <c r="AO286" s="429"/>
      <c r="AP286" s="429"/>
      <c r="AQ286" s="429"/>
      <c r="AR286" s="429"/>
      <c r="AS286" s="58"/>
      <c r="AT286" s="58"/>
      <c r="AU286" s="58"/>
      <c r="AW286" s="57"/>
      <c r="AX286" s="282"/>
      <c r="AY286" s="282"/>
      <c r="AZ286" s="282"/>
      <c r="BA286" s="282"/>
      <c r="BB286" s="282"/>
      <c r="BC286" s="282"/>
      <c r="BD286" s="234"/>
      <c r="BE286" s="234"/>
    </row>
    <row r="287" spans="2:65" s="34" customFormat="1" ht="31.5" customHeight="1">
      <c r="AN287" s="79"/>
      <c r="AO287" s="79"/>
      <c r="AP287" s="79"/>
      <c r="AQ287" s="79"/>
      <c r="AR287" s="79"/>
      <c r="AS287" s="58"/>
      <c r="AT287" s="58"/>
      <c r="AU287" s="58"/>
      <c r="AW287" s="57"/>
      <c r="AX287" s="282"/>
      <c r="AY287" s="282"/>
      <c r="AZ287" s="282"/>
      <c r="BA287" s="282"/>
      <c r="BB287" s="282"/>
      <c r="BC287" s="282"/>
      <c r="BD287" s="234"/>
      <c r="BE287" s="234"/>
    </row>
    <row r="288" spans="2:65" s="34" customFormat="1" ht="7.5" customHeight="1">
      <c r="X288" s="36"/>
      <c r="Y288" s="36"/>
      <c r="Z288" s="58"/>
      <c r="AA288" s="58"/>
      <c r="AB288" s="58"/>
      <c r="AC288" s="58"/>
      <c r="AD288" s="58"/>
      <c r="AE288" s="58"/>
      <c r="AF288" s="58"/>
      <c r="AG288" s="58"/>
      <c r="AH288" s="58"/>
      <c r="AI288" s="58"/>
      <c r="AJ288" s="58"/>
      <c r="AK288" s="58"/>
      <c r="AL288" s="58"/>
      <c r="AM288" s="58"/>
      <c r="AN288" s="58"/>
      <c r="AO288" s="58"/>
      <c r="AP288" s="58"/>
      <c r="AQ288" s="58"/>
      <c r="AR288" s="58"/>
      <c r="AS288" s="58"/>
      <c r="AT288" s="1"/>
      <c r="AU288" s="1"/>
      <c r="AW288" s="57"/>
      <c r="AX288" s="282"/>
      <c r="AY288" s="282"/>
      <c r="AZ288" s="282"/>
      <c r="BA288" s="282"/>
      <c r="BB288" s="282"/>
      <c r="BC288" s="282"/>
      <c r="BD288" s="234"/>
      <c r="BE288" s="234"/>
    </row>
    <row r="289" spans="2:57" s="34" customFormat="1" ht="10.5" customHeight="1">
      <c r="X289" s="36"/>
      <c r="Y289" s="36"/>
      <c r="Z289" s="58"/>
      <c r="AA289" s="58"/>
      <c r="AB289" s="58"/>
      <c r="AC289" s="58"/>
      <c r="AD289" s="58"/>
      <c r="AE289" s="58"/>
      <c r="AF289" s="58"/>
      <c r="AG289" s="58"/>
      <c r="AH289" s="58"/>
      <c r="AI289" s="58"/>
      <c r="AJ289" s="58"/>
      <c r="AK289" s="58"/>
      <c r="AL289" s="58"/>
      <c r="AM289" s="58"/>
      <c r="AN289" s="58"/>
      <c r="AO289" s="58"/>
      <c r="AP289" s="58"/>
      <c r="AQ289" s="58"/>
      <c r="AR289" s="58"/>
      <c r="AS289" s="58"/>
      <c r="AT289" s="1"/>
      <c r="AU289" s="1"/>
      <c r="AW289" s="57"/>
      <c r="AX289" s="282"/>
      <c r="AY289" s="282"/>
      <c r="AZ289" s="282"/>
      <c r="BA289" s="282"/>
      <c r="BB289" s="282"/>
      <c r="BC289" s="282"/>
      <c r="BD289" s="234"/>
      <c r="BE289" s="234"/>
    </row>
    <row r="290" spans="2:57" s="34" customFormat="1" ht="5.25" customHeight="1">
      <c r="X290" s="36"/>
      <c r="Y290" s="36"/>
      <c r="Z290" s="58"/>
      <c r="AA290" s="58"/>
      <c r="AB290" s="58"/>
      <c r="AC290" s="58"/>
      <c r="AD290" s="58"/>
      <c r="AE290" s="58"/>
      <c r="AF290" s="58"/>
      <c r="AG290" s="58"/>
      <c r="AH290" s="58"/>
      <c r="AI290" s="58"/>
      <c r="AJ290" s="58"/>
      <c r="AK290" s="58"/>
      <c r="AL290" s="58"/>
      <c r="AM290" s="58"/>
      <c r="AN290" s="58"/>
      <c r="AO290" s="58"/>
      <c r="AP290" s="58"/>
      <c r="AQ290" s="58"/>
      <c r="AR290" s="58"/>
      <c r="AS290" s="58"/>
      <c r="AT290" s="1"/>
      <c r="AU290" s="1"/>
      <c r="AW290" s="57"/>
      <c r="AX290" s="282"/>
      <c r="AY290" s="282"/>
      <c r="AZ290" s="282"/>
      <c r="BA290" s="282"/>
      <c r="BB290" s="282"/>
      <c r="BC290" s="282"/>
      <c r="BD290" s="234"/>
      <c r="BE290" s="234"/>
    </row>
    <row r="291" spans="2:57" s="34" customFormat="1" ht="5.25" customHeight="1">
      <c r="X291" s="36"/>
      <c r="Y291" s="36"/>
      <c r="Z291" s="58"/>
      <c r="AA291" s="58"/>
      <c r="AB291" s="58"/>
      <c r="AC291" s="58"/>
      <c r="AD291" s="58"/>
      <c r="AE291" s="58"/>
      <c r="AF291" s="58"/>
      <c r="AG291" s="58"/>
      <c r="AH291" s="58"/>
      <c r="AI291" s="58"/>
      <c r="AJ291" s="58"/>
      <c r="AK291" s="58"/>
      <c r="AL291" s="58"/>
      <c r="AM291" s="58"/>
      <c r="AN291" s="58"/>
      <c r="AO291" s="58"/>
      <c r="AP291" s="58"/>
      <c r="AQ291" s="58"/>
      <c r="AR291" s="58"/>
      <c r="AS291" s="58"/>
      <c r="AT291" s="1"/>
      <c r="AU291" s="1"/>
      <c r="AW291" s="57"/>
      <c r="AX291" s="282"/>
      <c r="AY291" s="282"/>
      <c r="AZ291" s="282"/>
      <c r="BA291" s="282"/>
      <c r="BB291" s="282"/>
      <c r="BC291" s="282"/>
      <c r="BD291" s="234"/>
      <c r="BE291" s="234"/>
    </row>
    <row r="292" spans="2:57" s="34" customFormat="1" ht="5.25" customHeight="1">
      <c r="X292" s="36"/>
      <c r="Y292" s="36"/>
      <c r="Z292" s="58"/>
      <c r="AA292" s="58"/>
      <c r="AB292" s="58"/>
      <c r="AC292" s="58"/>
      <c r="AD292" s="58"/>
      <c r="AE292" s="58"/>
      <c r="AF292" s="58"/>
      <c r="AG292" s="58"/>
      <c r="AH292" s="58"/>
      <c r="AI292" s="58"/>
      <c r="AJ292" s="58"/>
      <c r="AK292" s="58"/>
      <c r="AL292" s="58"/>
      <c r="AM292" s="58"/>
      <c r="AN292" s="58"/>
      <c r="AO292" s="58"/>
      <c r="AP292" s="58"/>
      <c r="AQ292" s="58"/>
      <c r="AR292" s="58"/>
      <c r="AS292" s="58"/>
      <c r="AT292" s="1"/>
      <c r="AU292" s="1"/>
      <c r="AW292" s="57"/>
      <c r="AX292" s="282"/>
      <c r="AY292" s="282"/>
      <c r="AZ292" s="282"/>
      <c r="BA292" s="282"/>
      <c r="BB292" s="282"/>
      <c r="BC292" s="282"/>
      <c r="BD292" s="234"/>
      <c r="BE292" s="234"/>
    </row>
    <row r="293" spans="2:57" s="34" customFormat="1" ht="5.25" customHeight="1">
      <c r="X293" s="36"/>
      <c r="Y293" s="36"/>
      <c r="Z293" s="58"/>
      <c r="AA293" s="58"/>
      <c r="AB293" s="58"/>
      <c r="AC293" s="58"/>
      <c r="AD293" s="58"/>
      <c r="AE293" s="58"/>
      <c r="AF293" s="58"/>
      <c r="AG293" s="58"/>
      <c r="AH293" s="58"/>
      <c r="AI293" s="58"/>
      <c r="AJ293" s="58"/>
      <c r="AK293" s="58"/>
      <c r="AL293" s="58"/>
      <c r="AM293" s="58"/>
      <c r="AN293" s="58"/>
      <c r="AO293" s="58"/>
      <c r="AP293" s="58"/>
      <c r="AQ293" s="58"/>
      <c r="AR293" s="58"/>
      <c r="AS293" s="58"/>
      <c r="AT293" s="1"/>
      <c r="AU293" s="1"/>
      <c r="AW293" s="57"/>
      <c r="AX293" s="282"/>
      <c r="AY293" s="282"/>
      <c r="AZ293" s="282"/>
      <c r="BA293" s="282"/>
      <c r="BB293" s="282"/>
      <c r="BC293" s="282"/>
      <c r="BD293" s="234"/>
      <c r="BE293" s="234"/>
    </row>
    <row r="294" spans="2:57" s="34" customFormat="1" ht="17.25" customHeight="1">
      <c r="B294" s="59" t="s">
        <v>50</v>
      </c>
      <c r="L294" s="58"/>
      <c r="M294" s="58"/>
      <c r="N294" s="58"/>
      <c r="O294" s="58"/>
      <c r="P294" s="58"/>
      <c r="Q294" s="58"/>
      <c r="R294" s="58"/>
      <c r="S294" s="60"/>
      <c r="T294" s="60"/>
      <c r="U294" s="60"/>
      <c r="V294" s="60"/>
      <c r="W294" s="60"/>
      <c r="X294" s="58"/>
      <c r="Y294" s="58"/>
      <c r="Z294" s="58"/>
      <c r="AA294" s="58"/>
      <c r="AB294" s="58"/>
      <c r="AC294" s="58"/>
      <c r="AL294" s="61"/>
      <c r="AM294" s="1"/>
      <c r="AN294" s="1"/>
      <c r="AO294" s="1"/>
      <c r="AP294" s="1"/>
      <c r="AW294" s="57"/>
      <c r="AX294" s="282"/>
      <c r="AY294" s="282"/>
      <c r="AZ294" s="282"/>
      <c r="BA294" s="282"/>
      <c r="BB294" s="282"/>
      <c r="BC294" s="282"/>
      <c r="BD294" s="234"/>
      <c r="BE294" s="234"/>
    </row>
    <row r="295" spans="2:57" s="34" customFormat="1" ht="12.75" customHeight="1">
      <c r="L295" s="58"/>
      <c r="M295" s="62"/>
      <c r="N295" s="62"/>
      <c r="O295" s="62"/>
      <c r="P295" s="62"/>
      <c r="Q295" s="62"/>
      <c r="R295" s="62"/>
      <c r="S295" s="62"/>
      <c r="T295" s="63"/>
      <c r="U295" s="63"/>
      <c r="V295" s="63"/>
      <c r="W295" s="63"/>
      <c r="X295" s="63"/>
      <c r="Y295" s="63"/>
      <c r="Z295" s="63"/>
      <c r="AA295" s="62"/>
      <c r="AB295" s="62"/>
      <c r="AC295" s="62"/>
      <c r="AL295" s="61"/>
      <c r="AM295" s="540" t="s">
        <v>325</v>
      </c>
      <c r="AN295" s="541"/>
      <c r="AO295" s="541"/>
      <c r="AP295" s="542"/>
      <c r="AW295" s="57"/>
      <c r="AX295" s="282"/>
      <c r="AY295" s="282"/>
      <c r="AZ295" s="282"/>
      <c r="BA295" s="282"/>
      <c r="BB295" s="282"/>
      <c r="BC295" s="282"/>
      <c r="BD295" s="234"/>
      <c r="BE295" s="234"/>
    </row>
    <row r="296" spans="2:57" s="34" customFormat="1" ht="12.75" customHeight="1">
      <c r="L296" s="58"/>
      <c r="M296" s="62"/>
      <c r="N296" s="62"/>
      <c r="O296" s="62"/>
      <c r="P296" s="62"/>
      <c r="Q296" s="62"/>
      <c r="R296" s="62"/>
      <c r="S296" s="62"/>
      <c r="T296" s="63"/>
      <c r="U296" s="63"/>
      <c r="V296" s="63"/>
      <c r="W296" s="63"/>
      <c r="X296" s="63"/>
      <c r="Y296" s="63"/>
      <c r="Z296" s="63"/>
      <c r="AA296" s="62"/>
      <c r="AB296" s="62"/>
      <c r="AC296" s="62"/>
      <c r="AL296" s="61"/>
      <c r="AM296" s="543"/>
      <c r="AN296" s="544"/>
      <c r="AO296" s="544"/>
      <c r="AP296" s="545"/>
      <c r="AW296" s="57"/>
      <c r="AX296" s="282"/>
      <c r="AY296" s="282"/>
      <c r="AZ296" s="282"/>
      <c r="BA296" s="282"/>
      <c r="BB296" s="282"/>
      <c r="BC296" s="282"/>
      <c r="BD296" s="234"/>
      <c r="BE296" s="234"/>
    </row>
    <row r="297" spans="2:57" s="34" customFormat="1" ht="12.75" customHeight="1">
      <c r="L297" s="58"/>
      <c r="M297" s="62"/>
      <c r="N297" s="62"/>
      <c r="O297" s="62"/>
      <c r="P297" s="62"/>
      <c r="Q297" s="62"/>
      <c r="R297" s="62"/>
      <c r="S297" s="62"/>
      <c r="T297" s="62"/>
      <c r="U297" s="62"/>
      <c r="V297" s="62"/>
      <c r="W297" s="62"/>
      <c r="X297" s="62"/>
      <c r="Y297" s="62"/>
      <c r="Z297" s="62"/>
      <c r="AA297" s="62"/>
      <c r="AB297" s="62"/>
      <c r="AC297" s="62"/>
      <c r="AL297" s="61"/>
      <c r="AM297" s="394"/>
      <c r="AN297" s="394"/>
      <c r="AO297" s="4"/>
      <c r="AP297" s="4"/>
      <c r="AW297" s="57"/>
      <c r="AX297" s="282"/>
      <c r="AY297" s="282"/>
      <c r="AZ297" s="282"/>
      <c r="BA297" s="282"/>
      <c r="BB297" s="282"/>
      <c r="BC297" s="282"/>
      <c r="BD297" s="234"/>
      <c r="BE297" s="234"/>
    </row>
    <row r="298" spans="2:57" s="34" customFormat="1" ht="6" customHeight="1">
      <c r="L298" s="58"/>
      <c r="M298" s="62"/>
      <c r="N298" s="62"/>
      <c r="O298" s="62"/>
      <c r="P298" s="62"/>
      <c r="Q298" s="62"/>
      <c r="R298" s="62"/>
      <c r="S298" s="62"/>
      <c r="T298" s="62"/>
      <c r="U298" s="62"/>
      <c r="V298" s="62"/>
      <c r="W298" s="62"/>
      <c r="X298" s="62"/>
      <c r="Y298" s="62"/>
      <c r="Z298" s="62"/>
      <c r="AA298" s="62"/>
      <c r="AB298" s="62"/>
      <c r="AC298" s="62"/>
      <c r="AL298" s="61"/>
      <c r="AM298" s="61"/>
      <c r="AW298" s="57"/>
      <c r="AX298" s="282"/>
      <c r="AY298" s="282"/>
      <c r="AZ298" s="282"/>
      <c r="BA298" s="282"/>
      <c r="BB298" s="282"/>
      <c r="BC298" s="282"/>
      <c r="BD298" s="234"/>
      <c r="BE298" s="234"/>
    </row>
    <row r="299" spans="2:57" s="34" customFormat="1" ht="12.75" customHeight="1">
      <c r="B299" s="515" t="s">
        <v>2</v>
      </c>
      <c r="C299" s="516"/>
      <c r="D299" s="516"/>
      <c r="E299" s="516"/>
      <c r="F299" s="516"/>
      <c r="G299" s="516"/>
      <c r="H299" s="516"/>
      <c r="I299" s="516"/>
      <c r="J299" s="518" t="s">
        <v>10</v>
      </c>
      <c r="K299" s="518"/>
      <c r="L299" s="64" t="s">
        <v>3</v>
      </c>
      <c r="M299" s="518" t="s">
        <v>11</v>
      </c>
      <c r="N299" s="518"/>
      <c r="O299" s="519" t="s">
        <v>12</v>
      </c>
      <c r="P299" s="518"/>
      <c r="Q299" s="518"/>
      <c r="R299" s="518"/>
      <c r="S299" s="518"/>
      <c r="T299" s="518"/>
      <c r="U299" s="518" t="s">
        <v>13</v>
      </c>
      <c r="V299" s="518"/>
      <c r="W299" s="518"/>
      <c r="X299" s="58"/>
      <c r="Y299" s="58"/>
      <c r="Z299" s="58"/>
      <c r="AA299" s="58"/>
      <c r="AB299" s="58"/>
      <c r="AC299" s="58"/>
      <c r="AD299" s="35"/>
      <c r="AE299" s="35"/>
      <c r="AF299" s="35"/>
      <c r="AG299" s="35"/>
      <c r="AH299" s="35"/>
      <c r="AI299" s="35"/>
      <c r="AJ299" s="35"/>
      <c r="AK299" s="58"/>
      <c r="AL299" s="520">
        <f ca="1">$AL$9</f>
        <v>30</v>
      </c>
      <c r="AM299" s="521"/>
      <c r="AN299" s="526" t="s">
        <v>4</v>
      </c>
      <c r="AO299" s="526"/>
      <c r="AP299" s="521">
        <v>8</v>
      </c>
      <c r="AQ299" s="521"/>
      <c r="AR299" s="529" t="s">
        <v>5</v>
      </c>
      <c r="AS299" s="530"/>
      <c r="AT299" s="58"/>
      <c r="AU299" s="58"/>
      <c r="AW299" s="57"/>
      <c r="AX299" s="282"/>
      <c r="AY299" s="282"/>
      <c r="AZ299" s="282"/>
      <c r="BA299" s="282"/>
      <c r="BB299" s="282"/>
      <c r="BC299" s="282"/>
      <c r="BD299" s="234"/>
      <c r="BE299" s="234"/>
    </row>
    <row r="300" spans="2:57" s="34" customFormat="1" ht="13.5" customHeight="1">
      <c r="B300" s="516"/>
      <c r="C300" s="516"/>
      <c r="D300" s="516"/>
      <c r="E300" s="516"/>
      <c r="F300" s="516"/>
      <c r="G300" s="516"/>
      <c r="H300" s="516"/>
      <c r="I300" s="516"/>
      <c r="J300" s="535">
        <f>$J$10</f>
        <v>0</v>
      </c>
      <c r="K300" s="473">
        <f>$K$10</f>
        <v>0</v>
      </c>
      <c r="L300" s="537">
        <f>$L$10</f>
        <v>0</v>
      </c>
      <c r="M300" s="476">
        <f>$M$10</f>
        <v>0</v>
      </c>
      <c r="N300" s="473">
        <f>$N$10</f>
        <v>0</v>
      </c>
      <c r="O300" s="476">
        <f>$O$10</f>
        <v>0</v>
      </c>
      <c r="P300" s="470">
        <f>$P$10</f>
        <v>0</v>
      </c>
      <c r="Q300" s="470">
        <f>$Q$10</f>
        <v>0</v>
      </c>
      <c r="R300" s="470">
        <f>$R$10</f>
        <v>0</v>
      </c>
      <c r="S300" s="470">
        <f>$S$10</f>
        <v>0</v>
      </c>
      <c r="T300" s="473">
        <f>$T$10</f>
        <v>0</v>
      </c>
      <c r="U300" s="476">
        <f>$U$10</f>
        <v>0</v>
      </c>
      <c r="V300" s="470">
        <f>$V$10</f>
        <v>0</v>
      </c>
      <c r="W300" s="473">
        <f>$W$10</f>
        <v>0</v>
      </c>
      <c r="X300" s="58"/>
      <c r="Y300" s="58"/>
      <c r="Z300" s="58"/>
      <c r="AA300" s="58"/>
      <c r="AB300" s="58"/>
      <c r="AC300" s="58"/>
      <c r="AD300" s="35"/>
      <c r="AE300" s="35"/>
      <c r="AF300" s="35"/>
      <c r="AG300" s="35"/>
      <c r="AH300" s="35"/>
      <c r="AI300" s="35"/>
      <c r="AJ300" s="35"/>
      <c r="AK300" s="58"/>
      <c r="AL300" s="522"/>
      <c r="AM300" s="523"/>
      <c r="AN300" s="527"/>
      <c r="AO300" s="527"/>
      <c r="AP300" s="523"/>
      <c r="AQ300" s="523"/>
      <c r="AR300" s="531"/>
      <c r="AS300" s="532"/>
      <c r="AT300" s="58"/>
      <c r="AU300" s="58"/>
      <c r="AW300" s="57"/>
      <c r="AX300" s="282"/>
      <c r="AY300" s="282"/>
      <c r="AZ300" s="282"/>
      <c r="BA300" s="282"/>
      <c r="BB300" s="282"/>
      <c r="BC300" s="282"/>
      <c r="BD300" s="234"/>
      <c r="BE300" s="234"/>
    </row>
    <row r="301" spans="2:57" s="34" customFormat="1" ht="9" customHeight="1">
      <c r="B301" s="516"/>
      <c r="C301" s="516"/>
      <c r="D301" s="516"/>
      <c r="E301" s="516"/>
      <c r="F301" s="516"/>
      <c r="G301" s="516"/>
      <c r="H301" s="516"/>
      <c r="I301" s="516"/>
      <c r="J301" s="536"/>
      <c r="K301" s="474"/>
      <c r="L301" s="538"/>
      <c r="M301" s="477"/>
      <c r="N301" s="474"/>
      <c r="O301" s="477"/>
      <c r="P301" s="471"/>
      <c r="Q301" s="471"/>
      <c r="R301" s="471"/>
      <c r="S301" s="471"/>
      <c r="T301" s="474"/>
      <c r="U301" s="477"/>
      <c r="V301" s="471"/>
      <c r="W301" s="474"/>
      <c r="X301" s="58"/>
      <c r="Y301" s="58"/>
      <c r="Z301" s="58"/>
      <c r="AA301" s="58"/>
      <c r="AB301" s="58"/>
      <c r="AC301" s="58"/>
      <c r="AD301" s="35"/>
      <c r="AE301" s="35"/>
      <c r="AF301" s="35"/>
      <c r="AG301" s="35"/>
      <c r="AH301" s="35"/>
      <c r="AI301" s="35"/>
      <c r="AJ301" s="35"/>
      <c r="AK301" s="58"/>
      <c r="AL301" s="524"/>
      <c r="AM301" s="525"/>
      <c r="AN301" s="528"/>
      <c r="AO301" s="528"/>
      <c r="AP301" s="525"/>
      <c r="AQ301" s="525"/>
      <c r="AR301" s="533"/>
      <c r="AS301" s="534"/>
      <c r="AT301" s="58"/>
      <c r="AU301" s="58"/>
      <c r="AW301" s="57"/>
      <c r="AX301" s="282"/>
      <c r="AY301" s="282"/>
      <c r="AZ301" s="282"/>
      <c r="BA301" s="282"/>
      <c r="BB301" s="282"/>
      <c r="BC301" s="282"/>
      <c r="BD301" s="234"/>
      <c r="BE301" s="234"/>
    </row>
    <row r="302" spans="2:57" s="34" customFormat="1" ht="6" customHeight="1">
      <c r="B302" s="517"/>
      <c r="C302" s="517"/>
      <c r="D302" s="517"/>
      <c r="E302" s="517"/>
      <c r="F302" s="517"/>
      <c r="G302" s="517"/>
      <c r="H302" s="517"/>
      <c r="I302" s="517"/>
      <c r="J302" s="536"/>
      <c r="K302" s="475"/>
      <c r="L302" s="539"/>
      <c r="M302" s="478"/>
      <c r="N302" s="475"/>
      <c r="O302" s="478"/>
      <c r="P302" s="472"/>
      <c r="Q302" s="472"/>
      <c r="R302" s="472"/>
      <c r="S302" s="472"/>
      <c r="T302" s="475"/>
      <c r="U302" s="478"/>
      <c r="V302" s="472"/>
      <c r="W302" s="475"/>
      <c r="X302" s="58"/>
      <c r="Y302" s="58"/>
      <c r="Z302" s="58"/>
      <c r="AA302" s="58"/>
      <c r="AB302" s="58"/>
      <c r="AC302" s="58"/>
      <c r="AD302" s="58"/>
      <c r="AE302" s="58"/>
      <c r="AF302" s="58"/>
      <c r="AG302" s="58"/>
      <c r="AH302" s="58"/>
      <c r="AI302" s="58"/>
      <c r="AJ302" s="58"/>
      <c r="AK302" s="58"/>
      <c r="AN302" s="1"/>
      <c r="AO302" s="1"/>
      <c r="AP302" s="1"/>
      <c r="AQ302" s="1"/>
      <c r="AR302" s="1"/>
      <c r="AS302" s="1"/>
      <c r="AT302" s="58"/>
      <c r="AU302" s="58"/>
      <c r="AW302" s="57"/>
      <c r="AX302" s="282"/>
      <c r="AY302" s="282"/>
      <c r="AZ302" s="282"/>
      <c r="BA302" s="282"/>
      <c r="BB302" s="282"/>
      <c r="BC302" s="282"/>
      <c r="BD302" s="234"/>
      <c r="BE302" s="234"/>
    </row>
    <row r="303" spans="2:57" s="34" customFormat="1" ht="15" customHeight="1">
      <c r="B303" s="455" t="s">
        <v>51</v>
      </c>
      <c r="C303" s="456"/>
      <c r="D303" s="456"/>
      <c r="E303" s="456"/>
      <c r="F303" s="456"/>
      <c r="G303" s="456"/>
      <c r="H303" s="456"/>
      <c r="I303" s="457"/>
      <c r="J303" s="455" t="s">
        <v>6</v>
      </c>
      <c r="K303" s="456"/>
      <c r="L303" s="456"/>
      <c r="M303" s="456"/>
      <c r="N303" s="464"/>
      <c r="O303" s="467" t="s">
        <v>52</v>
      </c>
      <c r="P303" s="456"/>
      <c r="Q303" s="456"/>
      <c r="R303" s="456"/>
      <c r="S303" s="456"/>
      <c r="T303" s="456"/>
      <c r="U303" s="457"/>
      <c r="V303" s="65" t="s">
        <v>53</v>
      </c>
      <c r="W303" s="66"/>
      <c r="X303" s="66"/>
      <c r="Y303" s="479" t="s">
        <v>54</v>
      </c>
      <c r="Z303" s="479"/>
      <c r="AA303" s="479"/>
      <c r="AB303" s="479"/>
      <c r="AC303" s="479"/>
      <c r="AD303" s="479"/>
      <c r="AE303" s="479"/>
      <c r="AF303" s="479"/>
      <c r="AG303" s="479"/>
      <c r="AH303" s="479"/>
      <c r="AI303" s="66"/>
      <c r="AJ303" s="66"/>
      <c r="AK303" s="67"/>
      <c r="AL303" s="480" t="s">
        <v>275</v>
      </c>
      <c r="AM303" s="480"/>
      <c r="AN303" s="481" t="s">
        <v>33</v>
      </c>
      <c r="AO303" s="481"/>
      <c r="AP303" s="481"/>
      <c r="AQ303" s="481"/>
      <c r="AR303" s="481"/>
      <c r="AS303" s="482"/>
      <c r="AT303" s="58"/>
      <c r="AU303" s="58"/>
      <c r="AW303" s="57"/>
      <c r="AX303" s="282"/>
      <c r="AY303" s="282"/>
      <c r="AZ303" s="282"/>
      <c r="BA303" s="282"/>
      <c r="BB303" s="282"/>
      <c r="BC303" s="282"/>
      <c r="BD303" s="234"/>
      <c r="BE303" s="234"/>
    </row>
    <row r="304" spans="2:57" s="34" customFormat="1" ht="13.5" customHeight="1">
      <c r="B304" s="458"/>
      <c r="C304" s="459"/>
      <c r="D304" s="459"/>
      <c r="E304" s="459"/>
      <c r="F304" s="459"/>
      <c r="G304" s="459"/>
      <c r="H304" s="459"/>
      <c r="I304" s="460"/>
      <c r="J304" s="458"/>
      <c r="K304" s="459"/>
      <c r="L304" s="459"/>
      <c r="M304" s="459"/>
      <c r="N304" s="465"/>
      <c r="O304" s="468"/>
      <c r="P304" s="459"/>
      <c r="Q304" s="459"/>
      <c r="R304" s="459"/>
      <c r="S304" s="459"/>
      <c r="T304" s="459"/>
      <c r="U304" s="460"/>
      <c r="V304" s="483" t="s">
        <v>7</v>
      </c>
      <c r="W304" s="484"/>
      <c r="X304" s="484"/>
      <c r="Y304" s="485"/>
      <c r="Z304" s="489" t="s">
        <v>16</v>
      </c>
      <c r="AA304" s="490"/>
      <c r="AB304" s="490"/>
      <c r="AC304" s="491"/>
      <c r="AD304" s="495" t="s">
        <v>17</v>
      </c>
      <c r="AE304" s="496"/>
      <c r="AF304" s="496"/>
      <c r="AG304" s="497"/>
      <c r="AH304" s="501" t="s">
        <v>135</v>
      </c>
      <c r="AI304" s="502"/>
      <c r="AJ304" s="502"/>
      <c r="AK304" s="503"/>
      <c r="AL304" s="507" t="s">
        <v>276</v>
      </c>
      <c r="AM304" s="507"/>
      <c r="AN304" s="509" t="s">
        <v>19</v>
      </c>
      <c r="AO304" s="510"/>
      <c r="AP304" s="510"/>
      <c r="AQ304" s="510"/>
      <c r="AR304" s="511"/>
      <c r="AS304" s="512"/>
      <c r="AT304" s="58"/>
      <c r="AU304" s="58"/>
      <c r="AW304" s="57"/>
      <c r="AX304" s="282"/>
      <c r="AY304" s="345" t="s">
        <v>302</v>
      </c>
      <c r="AZ304" s="345" t="s">
        <v>302</v>
      </c>
      <c r="BA304" s="345" t="s">
        <v>300</v>
      </c>
      <c r="BB304" s="667" t="s">
        <v>301</v>
      </c>
      <c r="BC304" s="668"/>
      <c r="BD304" s="234"/>
      <c r="BE304" s="234"/>
    </row>
    <row r="305" spans="2:65" s="34" customFormat="1" ht="13.5" customHeight="1">
      <c r="B305" s="461"/>
      <c r="C305" s="462"/>
      <c r="D305" s="462"/>
      <c r="E305" s="462"/>
      <c r="F305" s="462"/>
      <c r="G305" s="462"/>
      <c r="H305" s="462"/>
      <c r="I305" s="463"/>
      <c r="J305" s="461"/>
      <c r="K305" s="462"/>
      <c r="L305" s="462"/>
      <c r="M305" s="462"/>
      <c r="N305" s="466"/>
      <c r="O305" s="469"/>
      <c r="P305" s="462"/>
      <c r="Q305" s="462"/>
      <c r="R305" s="462"/>
      <c r="S305" s="462"/>
      <c r="T305" s="462"/>
      <c r="U305" s="463"/>
      <c r="V305" s="486"/>
      <c r="W305" s="487"/>
      <c r="X305" s="487"/>
      <c r="Y305" s="488"/>
      <c r="Z305" s="492"/>
      <c r="AA305" s="493"/>
      <c r="AB305" s="493"/>
      <c r="AC305" s="494"/>
      <c r="AD305" s="498"/>
      <c r="AE305" s="499"/>
      <c r="AF305" s="499"/>
      <c r="AG305" s="500"/>
      <c r="AH305" s="504"/>
      <c r="AI305" s="505"/>
      <c r="AJ305" s="505"/>
      <c r="AK305" s="506"/>
      <c r="AL305" s="508"/>
      <c r="AM305" s="508"/>
      <c r="AN305" s="513"/>
      <c r="AO305" s="513"/>
      <c r="AP305" s="513"/>
      <c r="AQ305" s="513"/>
      <c r="AR305" s="513"/>
      <c r="AS305" s="514"/>
      <c r="AT305" s="58"/>
      <c r="AU305" s="58"/>
      <c r="AW305" s="57"/>
      <c r="AX305" s="282"/>
      <c r="AY305" s="346"/>
      <c r="AZ305" s="347" t="s">
        <v>296</v>
      </c>
      <c r="BA305" s="347" t="s">
        <v>299</v>
      </c>
      <c r="BB305" s="348" t="s">
        <v>297</v>
      </c>
      <c r="BC305" s="347" t="s">
        <v>296</v>
      </c>
      <c r="BD305" s="234"/>
      <c r="BE305" s="234"/>
      <c r="BL305" s="234" t="s">
        <v>310</v>
      </c>
      <c r="BM305" s="234" t="s">
        <v>203</v>
      </c>
    </row>
    <row r="306" spans="2:65" s="34" customFormat="1" ht="18" customHeight="1">
      <c r="B306" s="414"/>
      <c r="C306" s="415"/>
      <c r="D306" s="415"/>
      <c r="E306" s="415"/>
      <c r="F306" s="415"/>
      <c r="G306" s="415"/>
      <c r="H306" s="415"/>
      <c r="I306" s="451"/>
      <c r="J306" s="414"/>
      <c r="K306" s="415"/>
      <c r="L306" s="415"/>
      <c r="M306" s="415"/>
      <c r="N306" s="416"/>
      <c r="O306" s="389"/>
      <c r="P306" s="392" t="s">
        <v>0</v>
      </c>
      <c r="Q306" s="387"/>
      <c r="R306" s="382" t="s">
        <v>1</v>
      </c>
      <c r="S306" s="193"/>
      <c r="T306" s="420" t="s">
        <v>56</v>
      </c>
      <c r="U306" s="421"/>
      <c r="V306" s="422"/>
      <c r="W306" s="423"/>
      <c r="X306" s="423"/>
      <c r="Y306" s="76" t="s">
        <v>8</v>
      </c>
      <c r="Z306" s="45"/>
      <c r="AA306" s="46"/>
      <c r="AB306" s="46"/>
      <c r="AC306" s="44" t="s">
        <v>8</v>
      </c>
      <c r="AD306" s="45"/>
      <c r="AE306" s="46"/>
      <c r="AF306" s="46"/>
      <c r="AG306" s="47" t="s">
        <v>8</v>
      </c>
      <c r="AH306" s="409">
        <f>IF(V306="賃金で算定",V307+Z307-AD307,0)</f>
        <v>0</v>
      </c>
      <c r="AI306" s="410"/>
      <c r="AJ306" s="410"/>
      <c r="AK306" s="411"/>
      <c r="AL306" s="68"/>
      <c r="AM306" s="69"/>
      <c r="AN306" s="412"/>
      <c r="AO306" s="413"/>
      <c r="AP306" s="413"/>
      <c r="AQ306" s="413"/>
      <c r="AR306" s="413"/>
      <c r="AS306" s="47" t="s">
        <v>8</v>
      </c>
      <c r="AT306" s="58"/>
      <c r="AU306" s="58"/>
      <c r="AV306" s="55" t="str">
        <f>IF(OR(O306="",Q306=""),"", IF(O306&lt;20,DATE(O306+118,Q306,IF(S306="",1,S306)),DATE(O306+88,Q306,IF(S306="",1,S306))))</f>
        <v/>
      </c>
      <c r="AW306" s="57" t="str">
        <f>IF(AV306&lt;=設定シート!C$15,"昔",IF(AV306&lt;=設定シート!E$15,"上",IF(AV306&lt;=設定シート!G$15,"中","下")))</f>
        <v>下</v>
      </c>
      <c r="AX306" s="282">
        <f>IF(AV306&lt;=設定シート!$E$36,5,IF(AV306&lt;=設定シート!$I$36,7,IF(AV306&lt;=設定シート!$M$36,9,11)))</f>
        <v>11</v>
      </c>
      <c r="AY306" s="351"/>
      <c r="AZ306" s="349"/>
      <c r="BA306" s="353">
        <f>AN306</f>
        <v>0</v>
      </c>
      <c r="BB306" s="349"/>
      <c r="BC306" s="349"/>
      <c r="BD306" s="234"/>
      <c r="BE306" s="234"/>
      <c r="BL306" s="1"/>
      <c r="BM306" s="1"/>
    </row>
    <row r="307" spans="2:65" s="34" customFormat="1" ht="18" customHeight="1">
      <c r="B307" s="417"/>
      <c r="C307" s="418"/>
      <c r="D307" s="418"/>
      <c r="E307" s="418"/>
      <c r="F307" s="418"/>
      <c r="G307" s="418"/>
      <c r="H307" s="418"/>
      <c r="I307" s="452"/>
      <c r="J307" s="417"/>
      <c r="K307" s="418"/>
      <c r="L307" s="418"/>
      <c r="M307" s="418"/>
      <c r="N307" s="419"/>
      <c r="O307" s="390"/>
      <c r="P307" s="386" t="s">
        <v>0</v>
      </c>
      <c r="Q307" s="388"/>
      <c r="R307" s="35" t="s">
        <v>1</v>
      </c>
      <c r="S307" s="196"/>
      <c r="T307" s="424" t="s">
        <v>57</v>
      </c>
      <c r="U307" s="425"/>
      <c r="V307" s="426"/>
      <c r="W307" s="427"/>
      <c r="X307" s="427"/>
      <c r="Y307" s="428"/>
      <c r="Z307" s="453"/>
      <c r="AA307" s="454"/>
      <c r="AB307" s="454"/>
      <c r="AC307" s="454"/>
      <c r="AD307" s="426">
        <v>0</v>
      </c>
      <c r="AE307" s="427"/>
      <c r="AF307" s="427"/>
      <c r="AG307" s="428"/>
      <c r="AH307" s="402">
        <f>IF(V306="賃金で算定",0,V307+Z307-AD307)</f>
        <v>0</v>
      </c>
      <c r="AI307" s="402"/>
      <c r="AJ307" s="402"/>
      <c r="AK307" s="403"/>
      <c r="AL307" s="407">
        <f>IF(V306="賃金で算定","賃金で算定",IF(OR(V307=0,$F324="",AV306=""),0,IF(AW306="昔",VLOOKUP($F324,労務比率,AX306,FALSE),IF(AW306="上",VLOOKUP($F324,労務比率,AX306,FALSE),IF(AW306="中",VLOOKUP($F324,労務比率,AX306,FALSE),VLOOKUP($F324,労務比率,AX306,FALSE))))))</f>
        <v>0</v>
      </c>
      <c r="AM307" s="408"/>
      <c r="AN307" s="404">
        <f>IF(V306="賃金で算定",0,INT(AH307*AL307/100))</f>
        <v>0</v>
      </c>
      <c r="AO307" s="405"/>
      <c r="AP307" s="405"/>
      <c r="AQ307" s="405"/>
      <c r="AR307" s="405"/>
      <c r="AS307" s="39"/>
      <c r="AT307" s="58"/>
      <c r="AU307" s="58"/>
      <c r="AV307" s="55"/>
      <c r="AW307" s="57"/>
      <c r="AX307" s="282"/>
      <c r="AY307" s="352">
        <f>AH307</f>
        <v>0</v>
      </c>
      <c r="AZ307" s="350">
        <f>IF(AV306&lt;=設定シート!C$85,AH307,IF(AND(AV306&gt;=設定シート!E$85,AV306&lt;=設定シート!G$85),AH307*105/108,AH307))</f>
        <v>0</v>
      </c>
      <c r="BA307" s="347"/>
      <c r="BB307" s="350">
        <f>IF($AL307="賃金で算定",0,INT(AY307*$AL307/100))</f>
        <v>0</v>
      </c>
      <c r="BC307" s="350">
        <f>IF(AY307=AZ307,BB307,AZ307*$AL307/100)</f>
        <v>0</v>
      </c>
      <c r="BD307" s="234"/>
      <c r="BE307" s="234"/>
      <c r="BL307" s="234">
        <f>IF(AY307=AZ307,0,1)</f>
        <v>0</v>
      </c>
      <c r="BM307" s="234" t="str">
        <f>IF(BL307=1,AL307,"")</f>
        <v/>
      </c>
    </row>
    <row r="308" spans="2:65" s="34" customFormat="1" ht="18" customHeight="1">
      <c r="B308" s="414"/>
      <c r="C308" s="415"/>
      <c r="D308" s="415"/>
      <c r="E308" s="415"/>
      <c r="F308" s="415"/>
      <c r="G308" s="415"/>
      <c r="H308" s="415"/>
      <c r="I308" s="451"/>
      <c r="J308" s="414"/>
      <c r="K308" s="415"/>
      <c r="L308" s="415"/>
      <c r="M308" s="415"/>
      <c r="N308" s="416"/>
      <c r="O308" s="389"/>
      <c r="P308" s="392" t="s">
        <v>45</v>
      </c>
      <c r="Q308" s="387"/>
      <c r="R308" s="382" t="s">
        <v>46</v>
      </c>
      <c r="S308" s="193"/>
      <c r="T308" s="420" t="s">
        <v>47</v>
      </c>
      <c r="U308" s="421"/>
      <c r="V308" s="422"/>
      <c r="W308" s="423"/>
      <c r="X308" s="423"/>
      <c r="Y308" s="77"/>
      <c r="Z308" s="41"/>
      <c r="AA308" s="42"/>
      <c r="AB308" s="42"/>
      <c r="AC308" s="43"/>
      <c r="AD308" s="41"/>
      <c r="AE308" s="42"/>
      <c r="AF308" s="42"/>
      <c r="AG308" s="48"/>
      <c r="AH308" s="409">
        <f>IF(V308="賃金で算定",V309+Z309-AD309,0)</f>
        <v>0</v>
      </c>
      <c r="AI308" s="410"/>
      <c r="AJ308" s="410"/>
      <c r="AK308" s="411"/>
      <c r="AL308" s="68"/>
      <c r="AM308" s="69"/>
      <c r="AN308" s="412"/>
      <c r="AO308" s="413"/>
      <c r="AP308" s="413"/>
      <c r="AQ308" s="413"/>
      <c r="AR308" s="413"/>
      <c r="AS308" s="40"/>
      <c r="AT308" s="58"/>
      <c r="AU308" s="58"/>
      <c r="AV308" s="55" t="str">
        <f>IF(OR(O308="",Q308=""),"", IF(O308&lt;20,DATE(O308+118,Q308,IF(S308="",1,S308)),DATE(O308+88,Q308,IF(S308="",1,S308))))</f>
        <v/>
      </c>
      <c r="AW308" s="57" t="str">
        <f>IF(AV308&lt;=設定シート!C$15,"昔",IF(AV308&lt;=設定シート!E$15,"上",IF(AV308&lt;=設定シート!G$15,"中","下")))</f>
        <v>下</v>
      </c>
      <c r="AX308" s="282">
        <f>IF(AV308&lt;=設定シート!$E$36,5,IF(AV308&lt;=設定シート!$I$36,7,IF(AV308&lt;=設定シート!$M$36,9,11)))</f>
        <v>11</v>
      </c>
      <c r="AY308" s="351"/>
      <c r="AZ308" s="349"/>
      <c r="BA308" s="353">
        <f t="shared" ref="BA308" si="154">AN308</f>
        <v>0</v>
      </c>
      <c r="BB308" s="349"/>
      <c r="BC308" s="349"/>
      <c r="BD308" s="234"/>
      <c r="BE308" s="234"/>
      <c r="BL308" s="234"/>
      <c r="BM308" s="234"/>
    </row>
    <row r="309" spans="2:65" s="34" customFormat="1" ht="18" customHeight="1">
      <c r="B309" s="417"/>
      <c r="C309" s="418"/>
      <c r="D309" s="418"/>
      <c r="E309" s="418"/>
      <c r="F309" s="418"/>
      <c r="G309" s="418"/>
      <c r="H309" s="418"/>
      <c r="I309" s="452"/>
      <c r="J309" s="417"/>
      <c r="K309" s="418"/>
      <c r="L309" s="418"/>
      <c r="M309" s="418"/>
      <c r="N309" s="419"/>
      <c r="O309" s="390"/>
      <c r="P309" s="393" t="s">
        <v>45</v>
      </c>
      <c r="Q309" s="388"/>
      <c r="R309" s="383" t="s">
        <v>46</v>
      </c>
      <c r="S309" s="196"/>
      <c r="T309" s="424" t="s">
        <v>48</v>
      </c>
      <c r="U309" s="425"/>
      <c r="V309" s="426"/>
      <c r="W309" s="427"/>
      <c r="X309" s="427"/>
      <c r="Y309" s="428"/>
      <c r="Z309" s="453"/>
      <c r="AA309" s="454"/>
      <c r="AB309" s="454"/>
      <c r="AC309" s="454"/>
      <c r="AD309" s="426">
        <v>0</v>
      </c>
      <c r="AE309" s="427"/>
      <c r="AF309" s="427"/>
      <c r="AG309" s="428"/>
      <c r="AH309" s="402">
        <f>IF(V308="賃金で算定",0,V309+Z309-AD309)</f>
        <v>0</v>
      </c>
      <c r="AI309" s="402"/>
      <c r="AJ309" s="402"/>
      <c r="AK309" s="403"/>
      <c r="AL309" s="407">
        <f>IF(V308="賃金で算定","賃金で算定",IF(OR(V309=0,$F324="",AV308=""),0,IF(AW308="昔",VLOOKUP($F324,労務比率,AX308,FALSE),IF(AW308="上",VLOOKUP($F324,労務比率,AX308,FALSE),IF(AW308="中",VLOOKUP($F324,労務比率,AX308,FALSE),VLOOKUP($F324,労務比率,AX308,FALSE))))))</f>
        <v>0</v>
      </c>
      <c r="AM309" s="408"/>
      <c r="AN309" s="404">
        <f>IF(V308="賃金で算定",0,INT(AH309*AL309/100))</f>
        <v>0</v>
      </c>
      <c r="AO309" s="405"/>
      <c r="AP309" s="405"/>
      <c r="AQ309" s="405"/>
      <c r="AR309" s="405"/>
      <c r="AS309" s="39"/>
      <c r="AT309" s="58"/>
      <c r="AU309" s="58"/>
      <c r="AV309" s="55"/>
      <c r="AW309" s="57"/>
      <c r="AX309" s="282"/>
      <c r="AY309" s="352">
        <f t="shared" ref="AY309" si="155">AH309</f>
        <v>0</v>
      </c>
      <c r="AZ309" s="350">
        <f>IF(AV308&lt;=設定シート!C$85,AH309,IF(AND(AV308&gt;=設定シート!E$85,AV308&lt;=設定シート!G$85),AH309*105/108,AH309))</f>
        <v>0</v>
      </c>
      <c r="BA309" s="347"/>
      <c r="BB309" s="350">
        <f t="shared" ref="BB309" si="156">IF($AL309="賃金で算定",0,INT(AY309*$AL309/100))</f>
        <v>0</v>
      </c>
      <c r="BC309" s="350">
        <f>IF(AY309=AZ309,BB309,AZ309*$AL309/100)</f>
        <v>0</v>
      </c>
      <c r="BD309" s="234"/>
      <c r="BE309" s="234"/>
      <c r="BL309" s="234">
        <f>IF(AY309=AZ309,0,1)</f>
        <v>0</v>
      </c>
      <c r="BM309" s="234" t="str">
        <f>IF(BL309=1,AL309,"")</f>
        <v/>
      </c>
    </row>
    <row r="310" spans="2:65" s="34" customFormat="1" ht="18" customHeight="1">
      <c r="B310" s="414"/>
      <c r="C310" s="415"/>
      <c r="D310" s="415"/>
      <c r="E310" s="415"/>
      <c r="F310" s="415"/>
      <c r="G310" s="415"/>
      <c r="H310" s="415"/>
      <c r="I310" s="451"/>
      <c r="J310" s="414"/>
      <c r="K310" s="415"/>
      <c r="L310" s="415"/>
      <c r="M310" s="415"/>
      <c r="N310" s="416"/>
      <c r="O310" s="389"/>
      <c r="P310" s="392" t="s">
        <v>45</v>
      </c>
      <c r="Q310" s="387"/>
      <c r="R310" s="382" t="s">
        <v>46</v>
      </c>
      <c r="S310" s="193"/>
      <c r="T310" s="420" t="s">
        <v>47</v>
      </c>
      <c r="U310" s="421"/>
      <c r="V310" s="422"/>
      <c r="W310" s="423"/>
      <c r="X310" s="423"/>
      <c r="Y310" s="77"/>
      <c r="Z310" s="41"/>
      <c r="AA310" s="42"/>
      <c r="AB310" s="42"/>
      <c r="AC310" s="43"/>
      <c r="AD310" s="41"/>
      <c r="AE310" s="42"/>
      <c r="AF310" s="42"/>
      <c r="AG310" s="48"/>
      <c r="AH310" s="409">
        <f>IF(V310="賃金で算定",V311+Z311-AD311,0)</f>
        <v>0</v>
      </c>
      <c r="AI310" s="410"/>
      <c r="AJ310" s="410"/>
      <c r="AK310" s="411"/>
      <c r="AL310" s="68"/>
      <c r="AM310" s="69"/>
      <c r="AN310" s="412"/>
      <c r="AO310" s="413"/>
      <c r="AP310" s="413"/>
      <c r="AQ310" s="413"/>
      <c r="AR310" s="413"/>
      <c r="AS310" s="40"/>
      <c r="AT310" s="58"/>
      <c r="AU310" s="58"/>
      <c r="AV310" s="55" t="str">
        <f>IF(OR(O310="",Q310=""),"", IF(O310&lt;20,DATE(O310+118,Q310,IF(S310="",1,S310)),DATE(O310+88,Q310,IF(S310="",1,S310))))</f>
        <v/>
      </c>
      <c r="AW310" s="57" t="str">
        <f>IF(AV310&lt;=設定シート!C$15,"昔",IF(AV310&lt;=設定シート!E$15,"上",IF(AV310&lt;=設定シート!G$15,"中","下")))</f>
        <v>下</v>
      </c>
      <c r="AX310" s="282">
        <f>IF(AV310&lt;=設定シート!$E$36,5,IF(AV310&lt;=設定シート!$I$36,7,IF(AV310&lt;=設定シート!$M$36,9,11)))</f>
        <v>11</v>
      </c>
      <c r="AY310" s="351"/>
      <c r="AZ310" s="349"/>
      <c r="BA310" s="353">
        <f t="shared" ref="BA310" si="157">AN310</f>
        <v>0</v>
      </c>
      <c r="BB310" s="349"/>
      <c r="BC310" s="349"/>
      <c r="BD310" s="234"/>
      <c r="BE310" s="234"/>
      <c r="BL310" s="1"/>
      <c r="BM310" s="1"/>
    </row>
    <row r="311" spans="2:65" s="34" customFormat="1" ht="18" customHeight="1">
      <c r="B311" s="417"/>
      <c r="C311" s="418"/>
      <c r="D311" s="418"/>
      <c r="E311" s="418"/>
      <c r="F311" s="418"/>
      <c r="G311" s="418"/>
      <c r="H311" s="418"/>
      <c r="I311" s="452"/>
      <c r="J311" s="417"/>
      <c r="K311" s="418"/>
      <c r="L311" s="418"/>
      <c r="M311" s="418"/>
      <c r="N311" s="419"/>
      <c r="O311" s="390"/>
      <c r="P311" s="393" t="s">
        <v>45</v>
      </c>
      <c r="Q311" s="388"/>
      <c r="R311" s="383" t="s">
        <v>46</v>
      </c>
      <c r="S311" s="196"/>
      <c r="T311" s="424" t="s">
        <v>48</v>
      </c>
      <c r="U311" s="425"/>
      <c r="V311" s="426"/>
      <c r="W311" s="427"/>
      <c r="X311" s="427"/>
      <c r="Y311" s="428"/>
      <c r="Z311" s="426"/>
      <c r="AA311" s="427"/>
      <c r="AB311" s="427"/>
      <c r="AC311" s="427"/>
      <c r="AD311" s="426">
        <v>0</v>
      </c>
      <c r="AE311" s="427"/>
      <c r="AF311" s="427"/>
      <c r="AG311" s="428"/>
      <c r="AH311" s="402">
        <f>IF(V310="賃金で算定",0,V311+Z311-AD311)</f>
        <v>0</v>
      </c>
      <c r="AI311" s="402"/>
      <c r="AJ311" s="402"/>
      <c r="AK311" s="403"/>
      <c r="AL311" s="407">
        <f>IF(V310="賃金で算定","賃金で算定",IF(OR(V311=0,$F324="",AV310=""),0,IF(AW310="昔",VLOOKUP($F324,労務比率,AX310,FALSE),IF(AW310="上",VLOOKUP($F324,労務比率,AX310,FALSE),IF(AW310="中",VLOOKUP($F324,労務比率,AX310,FALSE),VLOOKUP($F324,労務比率,AX310,FALSE))))))</f>
        <v>0</v>
      </c>
      <c r="AM311" s="408"/>
      <c r="AN311" s="404">
        <f>IF(V310="賃金で算定",0,INT(AH311*AL311/100))</f>
        <v>0</v>
      </c>
      <c r="AO311" s="405"/>
      <c r="AP311" s="405"/>
      <c r="AQ311" s="405"/>
      <c r="AR311" s="405"/>
      <c r="AS311" s="39"/>
      <c r="AT311" s="58"/>
      <c r="AU311" s="58"/>
      <c r="AV311" s="55"/>
      <c r="AW311" s="57"/>
      <c r="AX311" s="282"/>
      <c r="AY311" s="352">
        <f t="shared" ref="AY311" si="158">AH311</f>
        <v>0</v>
      </c>
      <c r="AZ311" s="350">
        <f>IF(AV310&lt;=設定シート!C$85,AH311,IF(AND(AV310&gt;=設定シート!E$85,AV310&lt;=設定シート!G$85),AH311*105/108,AH311))</f>
        <v>0</v>
      </c>
      <c r="BA311" s="347"/>
      <c r="BB311" s="350">
        <f t="shared" ref="BB311" si="159">IF($AL311="賃金で算定",0,INT(AY311*$AL311/100))</f>
        <v>0</v>
      </c>
      <c r="BC311" s="350">
        <f>IF(AY311=AZ311,BB311,AZ311*$AL311/100)</f>
        <v>0</v>
      </c>
      <c r="BD311" s="234"/>
      <c r="BE311" s="234"/>
      <c r="BL311" s="234">
        <f>IF(AY311=AZ311,0,1)</f>
        <v>0</v>
      </c>
      <c r="BM311" s="234" t="str">
        <f>IF(BL311=1,AL311,"")</f>
        <v/>
      </c>
    </row>
    <row r="312" spans="2:65" s="34" customFormat="1" ht="18" customHeight="1">
      <c r="B312" s="414"/>
      <c r="C312" s="415"/>
      <c r="D312" s="415"/>
      <c r="E312" s="415"/>
      <c r="F312" s="415"/>
      <c r="G312" s="415"/>
      <c r="H312" s="415"/>
      <c r="I312" s="451"/>
      <c r="J312" s="414"/>
      <c r="K312" s="415"/>
      <c r="L312" s="415"/>
      <c r="M312" s="415"/>
      <c r="N312" s="416"/>
      <c r="O312" s="389"/>
      <c r="P312" s="392" t="s">
        <v>45</v>
      </c>
      <c r="Q312" s="387"/>
      <c r="R312" s="382" t="s">
        <v>46</v>
      </c>
      <c r="S312" s="193"/>
      <c r="T312" s="420" t="s">
        <v>47</v>
      </c>
      <c r="U312" s="421"/>
      <c r="V312" s="422"/>
      <c r="W312" s="423"/>
      <c r="X312" s="423"/>
      <c r="Y312" s="78"/>
      <c r="Z312" s="37"/>
      <c r="AA312" s="38"/>
      <c r="AB312" s="38"/>
      <c r="AC312" s="49"/>
      <c r="AD312" s="37"/>
      <c r="AE312" s="38"/>
      <c r="AF312" s="38"/>
      <c r="AG312" s="50"/>
      <c r="AH312" s="409">
        <f>IF(V312="賃金で算定",V313+Z313-AD313,0)</f>
        <v>0</v>
      </c>
      <c r="AI312" s="410"/>
      <c r="AJ312" s="410"/>
      <c r="AK312" s="411"/>
      <c r="AL312" s="68"/>
      <c r="AM312" s="69"/>
      <c r="AN312" s="412"/>
      <c r="AO312" s="413"/>
      <c r="AP312" s="413"/>
      <c r="AQ312" s="413"/>
      <c r="AR312" s="413"/>
      <c r="AS312" s="40"/>
      <c r="AT312" s="58"/>
      <c r="AU312" s="58"/>
      <c r="AV312" s="55" t="str">
        <f>IF(OR(O312="",Q312=""),"", IF(O312&lt;20,DATE(O312+118,Q312,IF(S312="",1,S312)),DATE(O312+88,Q312,IF(S312="",1,S312))))</f>
        <v/>
      </c>
      <c r="AW312" s="57" t="str">
        <f>IF(AV312&lt;=設定シート!C$15,"昔",IF(AV312&lt;=設定シート!E$15,"上",IF(AV312&lt;=設定シート!G$15,"中","下")))</f>
        <v>下</v>
      </c>
      <c r="AX312" s="282">
        <f>IF(AV312&lt;=設定シート!$E$36,5,IF(AV312&lt;=設定シート!$I$36,7,IF(AV312&lt;=設定シート!$M$36,9,11)))</f>
        <v>11</v>
      </c>
      <c r="AY312" s="351"/>
      <c r="AZ312" s="349"/>
      <c r="BA312" s="353">
        <f t="shared" ref="BA312" si="160">AN312</f>
        <v>0</v>
      </c>
      <c r="BB312" s="349"/>
      <c r="BC312" s="349"/>
      <c r="BD312" s="234"/>
      <c r="BE312" s="234"/>
      <c r="BL312" s="1"/>
      <c r="BM312" s="1"/>
    </row>
    <row r="313" spans="2:65" s="34" customFormat="1" ht="18" customHeight="1">
      <c r="B313" s="417"/>
      <c r="C313" s="418"/>
      <c r="D313" s="418"/>
      <c r="E313" s="418"/>
      <c r="F313" s="418"/>
      <c r="G313" s="418"/>
      <c r="H313" s="418"/>
      <c r="I313" s="452"/>
      <c r="J313" s="417"/>
      <c r="K313" s="418"/>
      <c r="L313" s="418"/>
      <c r="M313" s="418"/>
      <c r="N313" s="419"/>
      <c r="O313" s="390"/>
      <c r="P313" s="393" t="s">
        <v>45</v>
      </c>
      <c r="Q313" s="388"/>
      <c r="R313" s="383" t="s">
        <v>46</v>
      </c>
      <c r="S313" s="196"/>
      <c r="T313" s="424" t="s">
        <v>48</v>
      </c>
      <c r="U313" s="425"/>
      <c r="V313" s="426"/>
      <c r="W313" s="427"/>
      <c r="X313" s="427"/>
      <c r="Y313" s="428"/>
      <c r="Z313" s="453"/>
      <c r="AA313" s="454"/>
      <c r="AB313" s="454"/>
      <c r="AC313" s="454"/>
      <c r="AD313" s="426">
        <v>0</v>
      </c>
      <c r="AE313" s="427"/>
      <c r="AF313" s="427"/>
      <c r="AG313" s="428"/>
      <c r="AH313" s="402">
        <f>IF(V312="賃金で算定",0,V313+Z313-AD313)</f>
        <v>0</v>
      </c>
      <c r="AI313" s="402"/>
      <c r="AJ313" s="402"/>
      <c r="AK313" s="403"/>
      <c r="AL313" s="407">
        <f>IF(V312="賃金で算定","賃金で算定",IF(OR(V313=0,$F324="",AV312=""),0,IF(AW312="昔",VLOOKUP($F324,労務比率,AX312,FALSE),IF(AW312="上",VLOOKUP($F324,労務比率,AX312,FALSE),IF(AW312="中",VLOOKUP($F324,労務比率,AX312,FALSE),VLOOKUP($F324,労務比率,AX312,FALSE))))))</f>
        <v>0</v>
      </c>
      <c r="AM313" s="408"/>
      <c r="AN313" s="404">
        <f>IF(V312="賃金で算定",0,INT(AH313*AL313/100))</f>
        <v>0</v>
      </c>
      <c r="AO313" s="405"/>
      <c r="AP313" s="405"/>
      <c r="AQ313" s="405"/>
      <c r="AR313" s="405"/>
      <c r="AS313" s="39"/>
      <c r="AT313" s="58"/>
      <c r="AU313" s="58"/>
      <c r="AV313" s="55"/>
      <c r="AW313" s="57"/>
      <c r="AX313" s="282"/>
      <c r="AY313" s="352">
        <f t="shared" ref="AY313" si="161">AH313</f>
        <v>0</v>
      </c>
      <c r="AZ313" s="350">
        <f>IF(AV312&lt;=設定シート!C$85,AH313,IF(AND(AV312&gt;=設定シート!E$85,AV312&lt;=設定シート!G$85),AH313*105/108,AH313))</f>
        <v>0</v>
      </c>
      <c r="BA313" s="347"/>
      <c r="BB313" s="350">
        <f t="shared" ref="BB313" si="162">IF($AL313="賃金で算定",0,INT(AY313*$AL313/100))</f>
        <v>0</v>
      </c>
      <c r="BC313" s="350">
        <f>IF(AY313=AZ313,BB313,AZ313*$AL313/100)</f>
        <v>0</v>
      </c>
      <c r="BD313" s="234"/>
      <c r="BE313" s="234"/>
      <c r="BL313" s="234">
        <f>IF(AY313=AZ313,0,1)</f>
        <v>0</v>
      </c>
      <c r="BM313" s="234" t="str">
        <f>IF(BL313=1,AL313,"")</f>
        <v/>
      </c>
    </row>
    <row r="314" spans="2:65" s="34" customFormat="1" ht="18" customHeight="1">
      <c r="B314" s="414"/>
      <c r="C314" s="415"/>
      <c r="D314" s="415"/>
      <c r="E314" s="415"/>
      <c r="F314" s="415"/>
      <c r="G314" s="415"/>
      <c r="H314" s="415"/>
      <c r="I314" s="451"/>
      <c r="J314" s="414"/>
      <c r="K314" s="415"/>
      <c r="L314" s="415"/>
      <c r="M314" s="415"/>
      <c r="N314" s="416"/>
      <c r="O314" s="389"/>
      <c r="P314" s="392" t="s">
        <v>45</v>
      </c>
      <c r="Q314" s="387"/>
      <c r="R314" s="382" t="s">
        <v>46</v>
      </c>
      <c r="S314" s="193"/>
      <c r="T314" s="420" t="s">
        <v>47</v>
      </c>
      <c r="U314" s="421"/>
      <c r="V314" s="422"/>
      <c r="W314" s="423"/>
      <c r="X314" s="423"/>
      <c r="Y314" s="77"/>
      <c r="Z314" s="41"/>
      <c r="AA314" s="42"/>
      <c r="AB314" s="42"/>
      <c r="AC314" s="43"/>
      <c r="AD314" s="41"/>
      <c r="AE314" s="42"/>
      <c r="AF314" s="42"/>
      <c r="AG314" s="48"/>
      <c r="AH314" s="409">
        <f>IF(V314="賃金で算定",V315+Z315-AD315,0)</f>
        <v>0</v>
      </c>
      <c r="AI314" s="410"/>
      <c r="AJ314" s="410"/>
      <c r="AK314" s="411"/>
      <c r="AL314" s="68"/>
      <c r="AM314" s="69"/>
      <c r="AN314" s="412"/>
      <c r="AO314" s="413"/>
      <c r="AP314" s="413"/>
      <c r="AQ314" s="413"/>
      <c r="AR314" s="413"/>
      <c r="AS314" s="40"/>
      <c r="AT314" s="58"/>
      <c r="AU314" s="58"/>
      <c r="AV314" s="55" t="str">
        <f>IF(OR(O314="",Q314=""),"", IF(O314&lt;20,DATE(O314+118,Q314,IF(S314="",1,S314)),DATE(O314+88,Q314,IF(S314="",1,S314))))</f>
        <v/>
      </c>
      <c r="AW314" s="57" t="str">
        <f>IF(AV314&lt;=設定シート!C$15,"昔",IF(AV314&lt;=設定シート!E$15,"上",IF(AV314&lt;=設定シート!G$15,"中","下")))</f>
        <v>下</v>
      </c>
      <c r="AX314" s="282">
        <f>IF(AV314&lt;=設定シート!$E$36,5,IF(AV314&lt;=設定シート!$I$36,7,IF(AV314&lt;=設定シート!$M$36,9,11)))</f>
        <v>11</v>
      </c>
      <c r="AY314" s="351"/>
      <c r="AZ314" s="349"/>
      <c r="BA314" s="353">
        <f t="shared" ref="BA314" si="163">AN314</f>
        <v>0</v>
      </c>
      <c r="BB314" s="349"/>
      <c r="BC314" s="349"/>
      <c r="BD314" s="234"/>
      <c r="BE314" s="234"/>
      <c r="BL314" s="1"/>
      <c r="BM314" s="1"/>
    </row>
    <row r="315" spans="2:65" s="34" customFormat="1" ht="18" customHeight="1">
      <c r="B315" s="417"/>
      <c r="C315" s="418"/>
      <c r="D315" s="418"/>
      <c r="E315" s="418"/>
      <c r="F315" s="418"/>
      <c r="G315" s="418"/>
      <c r="H315" s="418"/>
      <c r="I315" s="452"/>
      <c r="J315" s="417"/>
      <c r="K315" s="418"/>
      <c r="L315" s="418"/>
      <c r="M315" s="418"/>
      <c r="N315" s="419"/>
      <c r="O315" s="390"/>
      <c r="P315" s="393" t="s">
        <v>45</v>
      </c>
      <c r="Q315" s="388"/>
      <c r="R315" s="383" t="s">
        <v>46</v>
      </c>
      <c r="S315" s="196"/>
      <c r="T315" s="424" t="s">
        <v>48</v>
      </c>
      <c r="U315" s="425"/>
      <c r="V315" s="426"/>
      <c r="W315" s="427"/>
      <c r="X315" s="427"/>
      <c r="Y315" s="428"/>
      <c r="Z315" s="426"/>
      <c r="AA315" s="427"/>
      <c r="AB315" s="427"/>
      <c r="AC315" s="427"/>
      <c r="AD315" s="426">
        <v>0</v>
      </c>
      <c r="AE315" s="427"/>
      <c r="AF315" s="427"/>
      <c r="AG315" s="428"/>
      <c r="AH315" s="402">
        <f>IF(V314="賃金で算定",0,V315+Z315-AD315)</f>
        <v>0</v>
      </c>
      <c r="AI315" s="402"/>
      <c r="AJ315" s="402"/>
      <c r="AK315" s="403"/>
      <c r="AL315" s="407">
        <f>IF(V314="賃金で算定","賃金で算定",IF(OR(V315=0,$F324="",AV314=""),0,IF(AW314="昔",VLOOKUP($F324,労務比率,AX314,FALSE),IF(AW314="上",VLOOKUP($F324,労務比率,AX314,FALSE),IF(AW314="中",VLOOKUP($F324,労務比率,AX314,FALSE),VLOOKUP($F324,労務比率,AX314,FALSE))))))</f>
        <v>0</v>
      </c>
      <c r="AM315" s="408"/>
      <c r="AN315" s="404">
        <f>IF(V314="賃金で算定",0,INT(AH315*AL315/100))</f>
        <v>0</v>
      </c>
      <c r="AO315" s="405"/>
      <c r="AP315" s="405"/>
      <c r="AQ315" s="405"/>
      <c r="AR315" s="405"/>
      <c r="AS315" s="39"/>
      <c r="AT315" s="58"/>
      <c r="AU315" s="58"/>
      <c r="AV315" s="55"/>
      <c r="AW315" s="57"/>
      <c r="AX315" s="282"/>
      <c r="AY315" s="352">
        <f t="shared" ref="AY315" si="164">AH315</f>
        <v>0</v>
      </c>
      <c r="AZ315" s="350">
        <f>IF(AV314&lt;=設定シート!C$85,AH315,IF(AND(AV314&gt;=設定シート!E$85,AV314&lt;=設定シート!G$85),AH315*105/108,AH315))</f>
        <v>0</v>
      </c>
      <c r="BA315" s="347"/>
      <c r="BB315" s="350">
        <f t="shared" ref="BB315" si="165">IF($AL315="賃金で算定",0,INT(AY315*$AL315/100))</f>
        <v>0</v>
      </c>
      <c r="BC315" s="350">
        <f>IF(AY315=AZ315,BB315,AZ315*$AL315/100)</f>
        <v>0</v>
      </c>
      <c r="BD315" s="234"/>
      <c r="BE315" s="234"/>
      <c r="BL315" s="234">
        <f>IF(AY315=AZ315,0,1)</f>
        <v>0</v>
      </c>
      <c r="BM315" s="234" t="str">
        <f>IF(BL315=1,AL315,"")</f>
        <v/>
      </c>
    </row>
    <row r="316" spans="2:65" s="34" customFormat="1" ht="18" customHeight="1">
      <c r="B316" s="414"/>
      <c r="C316" s="415"/>
      <c r="D316" s="415"/>
      <c r="E316" s="415"/>
      <c r="F316" s="415"/>
      <c r="G316" s="415"/>
      <c r="H316" s="415"/>
      <c r="I316" s="451"/>
      <c r="J316" s="414"/>
      <c r="K316" s="415"/>
      <c r="L316" s="415"/>
      <c r="M316" s="415"/>
      <c r="N316" s="416"/>
      <c r="O316" s="389"/>
      <c r="P316" s="392" t="s">
        <v>45</v>
      </c>
      <c r="Q316" s="387"/>
      <c r="R316" s="382" t="s">
        <v>46</v>
      </c>
      <c r="S316" s="193"/>
      <c r="T316" s="420" t="s">
        <v>47</v>
      </c>
      <c r="U316" s="421"/>
      <c r="V316" s="422"/>
      <c r="W316" s="423"/>
      <c r="X316" s="423"/>
      <c r="Y316" s="77"/>
      <c r="Z316" s="41"/>
      <c r="AA316" s="42"/>
      <c r="AB316" s="42"/>
      <c r="AC316" s="43"/>
      <c r="AD316" s="41"/>
      <c r="AE316" s="42"/>
      <c r="AF316" s="42"/>
      <c r="AG316" s="48"/>
      <c r="AH316" s="409">
        <f>IF(V316="賃金で算定",V317+Z317-AD317,0)</f>
        <v>0</v>
      </c>
      <c r="AI316" s="410"/>
      <c r="AJ316" s="410"/>
      <c r="AK316" s="411"/>
      <c r="AL316" s="68"/>
      <c r="AM316" s="69"/>
      <c r="AN316" s="412"/>
      <c r="AO316" s="413"/>
      <c r="AP316" s="413"/>
      <c r="AQ316" s="413"/>
      <c r="AR316" s="413"/>
      <c r="AS316" s="40"/>
      <c r="AT316" s="58"/>
      <c r="AU316" s="58"/>
      <c r="AV316" s="55" t="str">
        <f>IF(OR(O316="",Q316=""),"", IF(O316&lt;20,DATE(O316+118,Q316,IF(S316="",1,S316)),DATE(O316+88,Q316,IF(S316="",1,S316))))</f>
        <v/>
      </c>
      <c r="AW316" s="57" t="str">
        <f>IF(AV316&lt;=設定シート!C$15,"昔",IF(AV316&lt;=設定シート!E$15,"上",IF(AV316&lt;=設定シート!G$15,"中","下")))</f>
        <v>下</v>
      </c>
      <c r="AX316" s="282">
        <f>IF(AV316&lt;=設定シート!$E$36,5,IF(AV316&lt;=設定シート!$I$36,7,IF(AV316&lt;=設定シート!$M$36,9,11)))</f>
        <v>11</v>
      </c>
      <c r="AY316" s="351"/>
      <c r="AZ316" s="349"/>
      <c r="BA316" s="353">
        <f t="shared" ref="BA316" si="166">AN316</f>
        <v>0</v>
      </c>
      <c r="BB316" s="349"/>
      <c r="BC316" s="349"/>
      <c r="BD316" s="234"/>
      <c r="BE316" s="234"/>
      <c r="BL316" s="1"/>
      <c r="BM316" s="1"/>
    </row>
    <row r="317" spans="2:65" s="34" customFormat="1" ht="18" customHeight="1">
      <c r="B317" s="417"/>
      <c r="C317" s="418"/>
      <c r="D317" s="418"/>
      <c r="E317" s="418"/>
      <c r="F317" s="418"/>
      <c r="G317" s="418"/>
      <c r="H317" s="418"/>
      <c r="I317" s="452"/>
      <c r="J317" s="417"/>
      <c r="K317" s="418"/>
      <c r="L317" s="418"/>
      <c r="M317" s="418"/>
      <c r="N317" s="419"/>
      <c r="O317" s="390"/>
      <c r="P317" s="393" t="s">
        <v>45</v>
      </c>
      <c r="Q317" s="388"/>
      <c r="R317" s="383" t="s">
        <v>46</v>
      </c>
      <c r="S317" s="196"/>
      <c r="T317" s="424" t="s">
        <v>48</v>
      </c>
      <c r="U317" s="425"/>
      <c r="V317" s="426"/>
      <c r="W317" s="427"/>
      <c r="X317" s="427"/>
      <c r="Y317" s="428"/>
      <c r="Z317" s="426"/>
      <c r="AA317" s="427"/>
      <c r="AB317" s="427"/>
      <c r="AC317" s="427"/>
      <c r="AD317" s="426"/>
      <c r="AE317" s="427"/>
      <c r="AF317" s="427"/>
      <c r="AG317" s="428"/>
      <c r="AH317" s="402">
        <f>IF(V316="賃金で算定",0,V317+Z317-AD317)</f>
        <v>0</v>
      </c>
      <c r="AI317" s="402"/>
      <c r="AJ317" s="402"/>
      <c r="AK317" s="403"/>
      <c r="AL317" s="407">
        <f>IF(V316="賃金で算定","賃金で算定",IF(OR(V317=0,$F324="",AV316=""),0,IF(AW316="昔",VLOOKUP($F324,労務比率,AX316,FALSE),IF(AW316="上",VLOOKUP($F324,労務比率,AX316,FALSE),IF(AW316="中",VLOOKUP($F324,労務比率,AX316,FALSE),VLOOKUP($F324,労務比率,AX316,FALSE))))))</f>
        <v>0</v>
      </c>
      <c r="AM317" s="408"/>
      <c r="AN317" s="404">
        <f>IF(V316="賃金で算定",0,INT(AH317*AL317/100))</f>
        <v>0</v>
      </c>
      <c r="AO317" s="405"/>
      <c r="AP317" s="405"/>
      <c r="AQ317" s="405"/>
      <c r="AR317" s="405"/>
      <c r="AS317" s="39"/>
      <c r="AT317" s="58"/>
      <c r="AU317" s="58"/>
      <c r="AV317" s="55"/>
      <c r="AW317" s="57"/>
      <c r="AX317" s="282"/>
      <c r="AY317" s="352">
        <f t="shared" ref="AY317" si="167">AH317</f>
        <v>0</v>
      </c>
      <c r="AZ317" s="350">
        <f>IF(AV316&lt;=設定シート!C$85,AH317,IF(AND(AV316&gt;=設定シート!E$85,AV316&lt;=設定シート!G$85),AH317*105/108,AH317))</f>
        <v>0</v>
      </c>
      <c r="BA317" s="347"/>
      <c r="BB317" s="350">
        <f t="shared" ref="BB317" si="168">IF($AL317="賃金で算定",0,INT(AY317*$AL317/100))</f>
        <v>0</v>
      </c>
      <c r="BC317" s="350">
        <f>IF(AY317=AZ317,BB317,AZ317*$AL317/100)</f>
        <v>0</v>
      </c>
      <c r="BD317" s="234"/>
      <c r="BE317" s="234"/>
      <c r="BL317" s="234">
        <f>IF(AY317=AZ317,0,1)</f>
        <v>0</v>
      </c>
      <c r="BM317" s="234" t="str">
        <f>IF(BL317=1,AL317,"")</f>
        <v/>
      </c>
    </row>
    <row r="318" spans="2:65" s="34" customFormat="1" ht="18" customHeight="1">
      <c r="B318" s="414"/>
      <c r="C318" s="415"/>
      <c r="D318" s="415"/>
      <c r="E318" s="415"/>
      <c r="F318" s="415"/>
      <c r="G318" s="415"/>
      <c r="H318" s="415"/>
      <c r="I318" s="451"/>
      <c r="J318" s="414"/>
      <c r="K318" s="415"/>
      <c r="L318" s="415"/>
      <c r="M318" s="415"/>
      <c r="N318" s="416"/>
      <c r="O318" s="389"/>
      <c r="P318" s="392" t="s">
        <v>45</v>
      </c>
      <c r="Q318" s="387"/>
      <c r="R318" s="382" t="s">
        <v>46</v>
      </c>
      <c r="S318" s="193"/>
      <c r="T318" s="420" t="s">
        <v>47</v>
      </c>
      <c r="U318" s="421"/>
      <c r="V318" s="422"/>
      <c r="W318" s="423"/>
      <c r="X318" s="423"/>
      <c r="Y318" s="77"/>
      <c r="Z318" s="41"/>
      <c r="AA318" s="42"/>
      <c r="AB318" s="42"/>
      <c r="AC318" s="43"/>
      <c r="AD318" s="41"/>
      <c r="AE318" s="42"/>
      <c r="AF318" s="42"/>
      <c r="AG318" s="48"/>
      <c r="AH318" s="409">
        <f>IF(V318="賃金で算定",V319+Z319-AD319,0)</f>
        <v>0</v>
      </c>
      <c r="AI318" s="410"/>
      <c r="AJ318" s="410"/>
      <c r="AK318" s="411"/>
      <c r="AL318" s="68"/>
      <c r="AM318" s="69"/>
      <c r="AN318" s="412"/>
      <c r="AO318" s="413"/>
      <c r="AP318" s="413"/>
      <c r="AQ318" s="413"/>
      <c r="AR318" s="413"/>
      <c r="AS318" s="40"/>
      <c r="AT318" s="58"/>
      <c r="AU318" s="58"/>
      <c r="AV318" s="55" t="str">
        <f>IF(OR(O318="",Q318=""),"", IF(O318&lt;20,DATE(O318+118,Q318,IF(S318="",1,S318)),DATE(O318+88,Q318,IF(S318="",1,S318))))</f>
        <v/>
      </c>
      <c r="AW318" s="57" t="str">
        <f>IF(AV318&lt;=設定シート!C$15,"昔",IF(AV318&lt;=設定シート!E$15,"上",IF(AV318&lt;=設定シート!G$15,"中","下")))</f>
        <v>下</v>
      </c>
      <c r="AX318" s="282">
        <f>IF(AV318&lt;=設定シート!$E$36,5,IF(AV318&lt;=設定シート!$I$36,7,IF(AV318&lt;=設定シート!$M$36,9,11)))</f>
        <v>11</v>
      </c>
      <c r="AY318" s="351"/>
      <c r="AZ318" s="349"/>
      <c r="BA318" s="353">
        <f t="shared" ref="BA318" si="169">AN318</f>
        <v>0</v>
      </c>
      <c r="BB318" s="349"/>
      <c r="BC318" s="349"/>
      <c r="BD318" s="234"/>
      <c r="BE318" s="234"/>
      <c r="BL318" s="1"/>
      <c r="BM318" s="1"/>
    </row>
    <row r="319" spans="2:65" s="34" customFormat="1" ht="18" customHeight="1">
      <c r="B319" s="417"/>
      <c r="C319" s="418"/>
      <c r="D319" s="418"/>
      <c r="E319" s="418"/>
      <c r="F319" s="418"/>
      <c r="G319" s="418"/>
      <c r="H319" s="418"/>
      <c r="I319" s="452"/>
      <c r="J319" s="417"/>
      <c r="K319" s="418"/>
      <c r="L319" s="418"/>
      <c r="M319" s="418"/>
      <c r="N319" s="419"/>
      <c r="O319" s="390"/>
      <c r="P319" s="393" t="s">
        <v>45</v>
      </c>
      <c r="Q319" s="388"/>
      <c r="R319" s="383" t="s">
        <v>46</v>
      </c>
      <c r="S319" s="196"/>
      <c r="T319" s="424" t="s">
        <v>48</v>
      </c>
      <c r="U319" s="425"/>
      <c r="V319" s="426"/>
      <c r="W319" s="427"/>
      <c r="X319" s="427"/>
      <c r="Y319" s="428"/>
      <c r="Z319" s="426"/>
      <c r="AA319" s="427"/>
      <c r="AB319" s="427"/>
      <c r="AC319" s="427"/>
      <c r="AD319" s="426">
        <v>0</v>
      </c>
      <c r="AE319" s="427"/>
      <c r="AF319" s="427"/>
      <c r="AG319" s="428"/>
      <c r="AH319" s="402">
        <f>IF(V318="賃金で算定",0,V319+Z319-AD319)</f>
        <v>0</v>
      </c>
      <c r="AI319" s="402"/>
      <c r="AJ319" s="402"/>
      <c r="AK319" s="403"/>
      <c r="AL319" s="407">
        <f>IF(V318="賃金で算定","賃金で算定",IF(OR(V319=0,$F324="",AV318=""),0,IF(AW318="昔",VLOOKUP($F324,労務比率,AX318,FALSE),IF(AW318="上",VLOOKUP($F324,労務比率,AX318,FALSE),IF(AW318="中",VLOOKUP($F324,労務比率,AX318,FALSE),VLOOKUP($F324,労務比率,AX318,FALSE))))))</f>
        <v>0</v>
      </c>
      <c r="AM319" s="408"/>
      <c r="AN319" s="404">
        <f>IF(V318="賃金で算定",0,INT(AH319*AL319/100))</f>
        <v>0</v>
      </c>
      <c r="AO319" s="405"/>
      <c r="AP319" s="405"/>
      <c r="AQ319" s="405"/>
      <c r="AR319" s="405"/>
      <c r="AS319" s="39"/>
      <c r="AT319" s="58"/>
      <c r="AU319" s="58"/>
      <c r="AV319" s="55"/>
      <c r="AW319" s="57"/>
      <c r="AX319" s="282"/>
      <c r="AY319" s="352">
        <f t="shared" ref="AY319" si="170">AH319</f>
        <v>0</v>
      </c>
      <c r="AZ319" s="350">
        <f>IF(AV318&lt;=設定シート!C$85,AH319,IF(AND(AV318&gt;=設定シート!E$85,AV318&lt;=設定シート!G$85),AH319*105/108,AH319))</f>
        <v>0</v>
      </c>
      <c r="BA319" s="347"/>
      <c r="BB319" s="350">
        <f t="shared" ref="BB319" si="171">IF($AL319="賃金で算定",0,INT(AY319*$AL319/100))</f>
        <v>0</v>
      </c>
      <c r="BC319" s="350">
        <f>IF(AY319=AZ319,BB319,AZ319*$AL319/100)</f>
        <v>0</v>
      </c>
      <c r="BD319" s="234"/>
      <c r="BE319" s="234"/>
      <c r="BL319" s="234">
        <f>IF(AY319=AZ319,0,1)</f>
        <v>0</v>
      </c>
      <c r="BM319" s="234" t="str">
        <f>IF(BL319=1,AL319,"")</f>
        <v/>
      </c>
    </row>
    <row r="320" spans="2:65" s="34" customFormat="1" ht="18" customHeight="1">
      <c r="B320" s="414"/>
      <c r="C320" s="415"/>
      <c r="D320" s="415"/>
      <c r="E320" s="415"/>
      <c r="F320" s="415"/>
      <c r="G320" s="415"/>
      <c r="H320" s="415"/>
      <c r="I320" s="451"/>
      <c r="J320" s="414"/>
      <c r="K320" s="415"/>
      <c r="L320" s="415"/>
      <c r="M320" s="415"/>
      <c r="N320" s="416"/>
      <c r="O320" s="389"/>
      <c r="P320" s="392" t="s">
        <v>45</v>
      </c>
      <c r="Q320" s="387"/>
      <c r="R320" s="382" t="s">
        <v>46</v>
      </c>
      <c r="S320" s="193"/>
      <c r="T320" s="420" t="s">
        <v>47</v>
      </c>
      <c r="U320" s="421"/>
      <c r="V320" s="422"/>
      <c r="W320" s="423"/>
      <c r="X320" s="423"/>
      <c r="Y320" s="77"/>
      <c r="Z320" s="41"/>
      <c r="AA320" s="42"/>
      <c r="AB320" s="42"/>
      <c r="AC320" s="43"/>
      <c r="AD320" s="41"/>
      <c r="AE320" s="42"/>
      <c r="AF320" s="42"/>
      <c r="AG320" s="48"/>
      <c r="AH320" s="409">
        <f>IF(V320="賃金で算定",V321+Z321-AD321,0)</f>
        <v>0</v>
      </c>
      <c r="AI320" s="410"/>
      <c r="AJ320" s="410"/>
      <c r="AK320" s="411"/>
      <c r="AL320" s="68"/>
      <c r="AM320" s="69"/>
      <c r="AN320" s="412"/>
      <c r="AO320" s="413"/>
      <c r="AP320" s="413"/>
      <c r="AQ320" s="413"/>
      <c r="AR320" s="413"/>
      <c r="AS320" s="40"/>
      <c r="AT320" s="58"/>
      <c r="AU320" s="58"/>
      <c r="AV320" s="55" t="str">
        <f>IF(OR(O320="",Q320=""),"", IF(O320&lt;20,DATE(O320+118,Q320,IF(S320="",1,S320)),DATE(O320+88,Q320,IF(S320="",1,S320))))</f>
        <v/>
      </c>
      <c r="AW320" s="57" t="str">
        <f>IF(AV320&lt;=設定シート!C$15,"昔",IF(AV320&lt;=設定シート!E$15,"上",IF(AV320&lt;=設定シート!G$15,"中","下")))</f>
        <v>下</v>
      </c>
      <c r="AX320" s="282">
        <f>IF(AV320&lt;=設定シート!$E$36,5,IF(AV320&lt;=設定シート!$I$36,7,IF(AV320&lt;=設定シート!$M$36,9,11)))</f>
        <v>11</v>
      </c>
      <c r="AY320" s="351"/>
      <c r="AZ320" s="349"/>
      <c r="BA320" s="353">
        <f t="shared" ref="BA320" si="172">AN320</f>
        <v>0</v>
      </c>
      <c r="BB320" s="349"/>
      <c r="BC320" s="349"/>
      <c r="BD320" s="234"/>
      <c r="BE320" s="234"/>
      <c r="BL320" s="1"/>
      <c r="BM320" s="1"/>
    </row>
    <row r="321" spans="2:65" s="34" customFormat="1" ht="18" customHeight="1">
      <c r="B321" s="417"/>
      <c r="C321" s="418"/>
      <c r="D321" s="418"/>
      <c r="E321" s="418"/>
      <c r="F321" s="418"/>
      <c r="G321" s="418"/>
      <c r="H321" s="418"/>
      <c r="I321" s="452"/>
      <c r="J321" s="417"/>
      <c r="K321" s="418"/>
      <c r="L321" s="418"/>
      <c r="M321" s="418"/>
      <c r="N321" s="419"/>
      <c r="O321" s="390"/>
      <c r="P321" s="393" t="s">
        <v>45</v>
      </c>
      <c r="Q321" s="388"/>
      <c r="R321" s="383" t="s">
        <v>46</v>
      </c>
      <c r="S321" s="196"/>
      <c r="T321" s="424" t="s">
        <v>48</v>
      </c>
      <c r="U321" s="425"/>
      <c r="V321" s="426"/>
      <c r="W321" s="427"/>
      <c r="X321" s="427"/>
      <c r="Y321" s="428"/>
      <c r="Z321" s="426"/>
      <c r="AA321" s="427"/>
      <c r="AB321" s="427"/>
      <c r="AC321" s="427"/>
      <c r="AD321" s="426">
        <v>0</v>
      </c>
      <c r="AE321" s="427"/>
      <c r="AF321" s="427"/>
      <c r="AG321" s="428"/>
      <c r="AH321" s="402">
        <f>IF(V320="賃金で算定",0,V321+Z321-AD321)</f>
        <v>0</v>
      </c>
      <c r="AI321" s="402"/>
      <c r="AJ321" s="402"/>
      <c r="AK321" s="403"/>
      <c r="AL321" s="407">
        <f>IF(V320="賃金で算定","賃金で算定",IF(OR(V321=0,$F324="",AV320=""),0,IF(AW320="昔",VLOOKUP($F324,労務比率,AX320,FALSE),IF(AW320="上",VLOOKUP($F324,労務比率,AX320,FALSE),IF(AW320="中",VLOOKUP($F324,労務比率,AX320,FALSE),VLOOKUP($F324,労務比率,AX320,FALSE))))))</f>
        <v>0</v>
      </c>
      <c r="AM321" s="408"/>
      <c r="AN321" s="404">
        <f>IF(V320="賃金で算定",0,INT(AH321*AL321/100))</f>
        <v>0</v>
      </c>
      <c r="AO321" s="405"/>
      <c r="AP321" s="405"/>
      <c r="AQ321" s="405"/>
      <c r="AR321" s="405"/>
      <c r="AS321" s="39"/>
      <c r="AT321" s="58"/>
      <c r="AU321" s="58"/>
      <c r="AV321" s="55"/>
      <c r="AW321" s="57"/>
      <c r="AX321" s="282"/>
      <c r="AY321" s="352">
        <f t="shared" ref="AY321" si="173">AH321</f>
        <v>0</v>
      </c>
      <c r="AZ321" s="350">
        <f>IF(AV320&lt;=設定シート!C$85,AH321,IF(AND(AV320&gt;=設定シート!E$85,AV320&lt;=設定シート!G$85),AH321*105/108,AH321))</f>
        <v>0</v>
      </c>
      <c r="BA321" s="347"/>
      <c r="BB321" s="350">
        <f t="shared" ref="BB321" si="174">IF($AL321="賃金で算定",0,INT(AY321*$AL321/100))</f>
        <v>0</v>
      </c>
      <c r="BC321" s="350">
        <f>IF(AY321=AZ321,BB321,AZ321*$AL321/100)</f>
        <v>0</v>
      </c>
      <c r="BD321" s="234"/>
      <c r="BE321" s="234"/>
      <c r="BL321" s="234">
        <f>IF(AY321=AZ321,0,1)</f>
        <v>0</v>
      </c>
      <c r="BM321" s="234" t="str">
        <f>IF(BL321=1,AL321,"")</f>
        <v/>
      </c>
    </row>
    <row r="322" spans="2:65" s="34" customFormat="1" ht="18" customHeight="1">
      <c r="B322" s="414"/>
      <c r="C322" s="415"/>
      <c r="D322" s="415"/>
      <c r="E322" s="415"/>
      <c r="F322" s="415"/>
      <c r="G322" s="415"/>
      <c r="H322" s="415"/>
      <c r="I322" s="451"/>
      <c r="J322" s="414"/>
      <c r="K322" s="415"/>
      <c r="L322" s="415"/>
      <c r="M322" s="415"/>
      <c r="N322" s="416"/>
      <c r="O322" s="389"/>
      <c r="P322" s="392" t="s">
        <v>45</v>
      </c>
      <c r="Q322" s="387"/>
      <c r="R322" s="382" t="s">
        <v>46</v>
      </c>
      <c r="S322" s="193"/>
      <c r="T322" s="420" t="s">
        <v>47</v>
      </c>
      <c r="U322" s="421"/>
      <c r="V322" s="422"/>
      <c r="W322" s="423"/>
      <c r="X322" s="423"/>
      <c r="Y322" s="77"/>
      <c r="Z322" s="41"/>
      <c r="AA322" s="42"/>
      <c r="AB322" s="42"/>
      <c r="AC322" s="43"/>
      <c r="AD322" s="41"/>
      <c r="AE322" s="42"/>
      <c r="AF322" s="42"/>
      <c r="AG322" s="48"/>
      <c r="AH322" s="409">
        <f>IF(V322="賃金で算定",V323+Z323-AD323,0)</f>
        <v>0</v>
      </c>
      <c r="AI322" s="410"/>
      <c r="AJ322" s="410"/>
      <c r="AK322" s="411"/>
      <c r="AL322" s="68"/>
      <c r="AM322" s="69"/>
      <c r="AN322" s="412"/>
      <c r="AO322" s="413"/>
      <c r="AP322" s="413"/>
      <c r="AQ322" s="413"/>
      <c r="AR322" s="413"/>
      <c r="AS322" s="40"/>
      <c r="AT322" s="58"/>
      <c r="AU322" s="58"/>
      <c r="AV322" s="55" t="str">
        <f>IF(OR(O322="",Q322=""),"", IF(O322&lt;20,DATE(O322+118,Q322,IF(S322="",1,S322)),DATE(O322+88,Q322,IF(S322="",1,S322))))</f>
        <v/>
      </c>
      <c r="AW322" s="57" t="str">
        <f>IF(AV322&lt;=設定シート!C$15,"昔",IF(AV322&lt;=設定シート!E$15,"上",IF(AV322&lt;=設定シート!G$15,"中","下")))</f>
        <v>下</v>
      </c>
      <c r="AX322" s="282">
        <f>IF(AV322&lt;=設定シート!$E$36,5,IF(AV322&lt;=設定シート!$I$36,7,IF(AV322&lt;=設定シート!$M$36,9,11)))</f>
        <v>11</v>
      </c>
      <c r="AY322" s="351"/>
      <c r="AZ322" s="349"/>
      <c r="BA322" s="353">
        <f t="shared" ref="BA322" si="175">AN322</f>
        <v>0</v>
      </c>
      <c r="BB322" s="349"/>
      <c r="BC322" s="349"/>
      <c r="BD322" s="234"/>
      <c r="BE322" s="234"/>
      <c r="BL322" s="1"/>
      <c r="BM322" s="1"/>
    </row>
    <row r="323" spans="2:65" s="34" customFormat="1" ht="18" customHeight="1">
      <c r="B323" s="417"/>
      <c r="C323" s="418"/>
      <c r="D323" s="418"/>
      <c r="E323" s="418"/>
      <c r="F323" s="418"/>
      <c r="G323" s="418"/>
      <c r="H323" s="418"/>
      <c r="I323" s="452"/>
      <c r="J323" s="417"/>
      <c r="K323" s="418"/>
      <c r="L323" s="418"/>
      <c r="M323" s="418"/>
      <c r="N323" s="419"/>
      <c r="O323" s="390"/>
      <c r="P323" s="391" t="s">
        <v>45</v>
      </c>
      <c r="Q323" s="388"/>
      <c r="R323" s="383" t="s">
        <v>46</v>
      </c>
      <c r="S323" s="196"/>
      <c r="T323" s="424" t="s">
        <v>48</v>
      </c>
      <c r="U323" s="425"/>
      <c r="V323" s="426"/>
      <c r="W323" s="427"/>
      <c r="X323" s="427"/>
      <c r="Y323" s="428"/>
      <c r="Z323" s="426"/>
      <c r="AA323" s="427"/>
      <c r="AB323" s="427"/>
      <c r="AC323" s="427"/>
      <c r="AD323" s="426"/>
      <c r="AE323" s="427"/>
      <c r="AF323" s="427"/>
      <c r="AG323" s="428"/>
      <c r="AH323" s="404">
        <f>IF(V322="賃金で算定",0,V323+Z323-AD323)</f>
        <v>0</v>
      </c>
      <c r="AI323" s="405"/>
      <c r="AJ323" s="405"/>
      <c r="AK323" s="406"/>
      <c r="AL323" s="407">
        <f>IF(V322="賃金で算定","賃金で算定",IF(OR(V323=0,$F324="",AV322=""),0,IF(AW322="昔",VLOOKUP($F324,労務比率,AX322,FALSE),IF(AW322="上",VLOOKUP($F324,労務比率,AX322,FALSE),IF(AW322="中",VLOOKUP($F324,労務比率,AX322,FALSE),VLOOKUP($F324,労務比率,AX322,FALSE))))))</f>
        <v>0</v>
      </c>
      <c r="AM323" s="408"/>
      <c r="AN323" s="404">
        <f>IF(V322="賃金で算定",0,INT(AH323*AL323/100))</f>
        <v>0</v>
      </c>
      <c r="AO323" s="405"/>
      <c r="AP323" s="405"/>
      <c r="AQ323" s="405"/>
      <c r="AR323" s="405"/>
      <c r="AS323" s="39"/>
      <c r="AT323" s="58"/>
      <c r="AU323" s="58"/>
      <c r="AV323" s="55"/>
      <c r="AW323" s="57"/>
      <c r="AX323" s="282"/>
      <c r="AY323" s="352">
        <f t="shared" ref="AY323" si="176">AH323</f>
        <v>0</v>
      </c>
      <c r="AZ323" s="350">
        <f>IF(AV322&lt;=設定シート!C$85,AH323,IF(AND(AV322&gt;=設定シート!E$85,AV322&lt;=設定シート!G$85),AH323*105/108,AH323))</f>
        <v>0</v>
      </c>
      <c r="BA323" s="347"/>
      <c r="BB323" s="350">
        <f t="shared" ref="BB323" si="177">IF($AL323="賃金で算定",0,INT(AY323*$AL323/100))</f>
        <v>0</v>
      </c>
      <c r="BC323" s="350">
        <f>IF(AY323=AZ323,BB323,AZ323*$AL323/100)</f>
        <v>0</v>
      </c>
      <c r="BD323" s="234"/>
      <c r="BE323" s="234"/>
      <c r="BL323" s="234">
        <f>IF(AY323=AZ323,0,1)</f>
        <v>0</v>
      </c>
      <c r="BM323" s="234" t="str">
        <f>IF(BL323=1,AL323,"")</f>
        <v/>
      </c>
    </row>
    <row r="324" spans="2:65" s="34" customFormat="1" ht="18" customHeight="1">
      <c r="B324" s="430" t="s">
        <v>134</v>
      </c>
      <c r="C324" s="431"/>
      <c r="D324" s="431"/>
      <c r="E324" s="432"/>
      <c r="F324" s="439"/>
      <c r="G324" s="440"/>
      <c r="H324" s="440"/>
      <c r="I324" s="440"/>
      <c r="J324" s="440"/>
      <c r="K324" s="440"/>
      <c r="L324" s="440"/>
      <c r="M324" s="440"/>
      <c r="N324" s="441"/>
      <c r="O324" s="430" t="s">
        <v>49</v>
      </c>
      <c r="P324" s="431"/>
      <c r="Q324" s="431"/>
      <c r="R324" s="431"/>
      <c r="S324" s="431"/>
      <c r="T324" s="431"/>
      <c r="U324" s="432"/>
      <c r="V324" s="448">
        <f>AH324</f>
        <v>0</v>
      </c>
      <c r="W324" s="449"/>
      <c r="X324" s="449"/>
      <c r="Y324" s="450"/>
      <c r="Z324" s="318"/>
      <c r="AA324" s="319"/>
      <c r="AB324" s="319"/>
      <c r="AC324" s="43"/>
      <c r="AD324" s="318"/>
      <c r="AE324" s="319"/>
      <c r="AF324" s="319"/>
      <c r="AG324" s="43"/>
      <c r="AH324" s="409">
        <f>AH306+AH308+AH310+AH312+AH314+AH316+AH318+AH320+AH322</f>
        <v>0</v>
      </c>
      <c r="AI324" s="410"/>
      <c r="AJ324" s="410"/>
      <c r="AK324" s="411"/>
      <c r="AL324" s="70"/>
      <c r="AM324" s="71"/>
      <c r="AN324" s="409">
        <f>AN306+AN308+AN310+AN312+AN314+AN316+AN318+AN320+AN322</f>
        <v>0</v>
      </c>
      <c r="AO324" s="410"/>
      <c r="AP324" s="410"/>
      <c r="AQ324" s="410"/>
      <c r="AR324" s="410"/>
      <c r="AS324" s="320"/>
      <c r="AT324" s="58"/>
      <c r="AU324" s="58"/>
      <c r="AW324" s="57"/>
      <c r="AX324" s="282"/>
      <c r="AY324" s="351"/>
      <c r="AZ324" s="354"/>
      <c r="BA324" s="361">
        <f>BA306+BA308+BA310+BA312+BA314+BA316+BA318+BA320+BA322</f>
        <v>0</v>
      </c>
      <c r="BB324" s="362">
        <f>BB307+BB309+BB311+BB313+BB315+BB317+BB319+BB321+BB323</f>
        <v>0</v>
      </c>
      <c r="BC324" s="362">
        <f>SUMIF(BL307:BL323,0,BC307:BC323)+ROUNDDOWN(ROUNDDOWN(BL324*105/108,0)*BM324/100,0)</f>
        <v>0</v>
      </c>
      <c r="BD324" s="234"/>
      <c r="BE324" s="234"/>
      <c r="BL324" s="234">
        <f>SUMIF(BL307:BL323,1,AH307:AK323)</f>
        <v>0</v>
      </c>
      <c r="BM324" s="234">
        <f>IF(COUNT(BM307:BM323)=0,0,SUM(BM307:BM323)/COUNT(BM307:BM323))</f>
        <v>0</v>
      </c>
    </row>
    <row r="325" spans="2:65" s="34" customFormat="1" ht="18" customHeight="1">
      <c r="B325" s="433"/>
      <c r="C325" s="434"/>
      <c r="D325" s="434"/>
      <c r="E325" s="435"/>
      <c r="F325" s="442"/>
      <c r="G325" s="443"/>
      <c r="H325" s="443"/>
      <c r="I325" s="443"/>
      <c r="J325" s="443"/>
      <c r="K325" s="443"/>
      <c r="L325" s="443"/>
      <c r="M325" s="443"/>
      <c r="N325" s="444"/>
      <c r="O325" s="433"/>
      <c r="P325" s="434"/>
      <c r="Q325" s="434"/>
      <c r="R325" s="434"/>
      <c r="S325" s="434"/>
      <c r="T325" s="434"/>
      <c r="U325" s="435"/>
      <c r="V325" s="401">
        <f>V307+V309+V311+V313+V315+V317+V319+V321+V323-V324</f>
        <v>0</v>
      </c>
      <c r="W325" s="402"/>
      <c r="X325" s="402"/>
      <c r="Y325" s="403"/>
      <c r="Z325" s="401">
        <f>Z307+Z309+Z311+Z313+Z315+Z317+Z319+Z321+Z323</f>
        <v>0</v>
      </c>
      <c r="AA325" s="402"/>
      <c r="AB325" s="402"/>
      <c r="AC325" s="402"/>
      <c r="AD325" s="401">
        <f>AD307+AD309+AD311+AD313+AD315+AD317+AD319+AD321+AD323</f>
        <v>0</v>
      </c>
      <c r="AE325" s="402"/>
      <c r="AF325" s="402"/>
      <c r="AG325" s="402"/>
      <c r="AH325" s="401">
        <f>AY325</f>
        <v>0</v>
      </c>
      <c r="AI325" s="402"/>
      <c r="AJ325" s="402"/>
      <c r="AK325" s="402"/>
      <c r="AL325" s="325"/>
      <c r="AM325" s="326"/>
      <c r="AN325" s="401">
        <f>BB325</f>
        <v>0</v>
      </c>
      <c r="AO325" s="402"/>
      <c r="AP325" s="402"/>
      <c r="AQ325" s="402"/>
      <c r="AR325" s="402"/>
      <c r="AS325" s="322"/>
      <c r="AT325" s="58"/>
      <c r="AU325" s="58"/>
      <c r="AW325" s="57"/>
      <c r="AX325" s="282"/>
      <c r="AY325" s="357">
        <f>AY307+AY309+AY311+AY313+AY315+AY317+AY319+AY321+AY323</f>
        <v>0</v>
      </c>
      <c r="AZ325" s="359"/>
      <c r="BA325" s="359"/>
      <c r="BB325" s="355">
        <f>BB324</f>
        <v>0</v>
      </c>
      <c r="BC325" s="363"/>
      <c r="BD325" s="234"/>
      <c r="BE325" s="234"/>
    </row>
    <row r="326" spans="2:65" s="34" customFormat="1" ht="18" customHeight="1">
      <c r="B326" s="436"/>
      <c r="C326" s="437"/>
      <c r="D326" s="437"/>
      <c r="E326" s="438"/>
      <c r="F326" s="445"/>
      <c r="G326" s="446"/>
      <c r="H326" s="446"/>
      <c r="I326" s="446"/>
      <c r="J326" s="446"/>
      <c r="K326" s="446"/>
      <c r="L326" s="446"/>
      <c r="M326" s="446"/>
      <c r="N326" s="447"/>
      <c r="O326" s="436"/>
      <c r="P326" s="437"/>
      <c r="Q326" s="437"/>
      <c r="R326" s="437"/>
      <c r="S326" s="437"/>
      <c r="T326" s="437"/>
      <c r="U326" s="438"/>
      <c r="V326" s="404"/>
      <c r="W326" s="405"/>
      <c r="X326" s="405"/>
      <c r="Y326" s="406"/>
      <c r="Z326" s="404"/>
      <c r="AA326" s="405"/>
      <c r="AB326" s="405"/>
      <c r="AC326" s="405"/>
      <c r="AD326" s="404"/>
      <c r="AE326" s="405"/>
      <c r="AF326" s="405"/>
      <c r="AG326" s="405"/>
      <c r="AH326" s="404">
        <f>AZ326</f>
        <v>0</v>
      </c>
      <c r="AI326" s="405"/>
      <c r="AJ326" s="405"/>
      <c r="AK326" s="406"/>
      <c r="AL326" s="323"/>
      <c r="AM326" s="324"/>
      <c r="AN326" s="404">
        <f>BC326</f>
        <v>0</v>
      </c>
      <c r="AO326" s="405"/>
      <c r="AP326" s="405"/>
      <c r="AQ326" s="405"/>
      <c r="AR326" s="405"/>
      <c r="AS326" s="321"/>
      <c r="AT326" s="58"/>
      <c r="AU326" s="198"/>
      <c r="AW326" s="57"/>
      <c r="AX326" s="282"/>
      <c r="AY326" s="358"/>
      <c r="AZ326" s="360">
        <f>IF(AZ307+AZ309+AZ311+AZ313+AZ315+AZ317+AZ319+AZ321+AZ323=AY325,0,ROUNDDOWN(AZ307+AZ309+AZ311+AZ313+AZ315+AZ317+AZ319+AZ321+AZ323,0))</f>
        <v>0</v>
      </c>
      <c r="BA326" s="356"/>
      <c r="BB326" s="356"/>
      <c r="BC326" s="360">
        <f>IF(BC324=BB325,0,BC324)</f>
        <v>0</v>
      </c>
      <c r="BD326" s="234"/>
      <c r="BE326" s="234"/>
    </row>
    <row r="327" spans="2:65" s="34" customFormat="1" ht="18" customHeight="1">
      <c r="AD327" s="1" t="str">
        <f>IF(AND($F324="",$V324+$V325&gt;0),"事業の種類を選択してください。","")</f>
        <v/>
      </c>
      <c r="AE327" s="1"/>
      <c r="AF327" s="1"/>
      <c r="AG327" s="1"/>
      <c r="AH327" s="1"/>
      <c r="AI327" s="1"/>
      <c r="AJ327" s="1"/>
      <c r="AK327" s="1"/>
      <c r="AL327" s="1"/>
      <c r="AM327" s="1"/>
      <c r="AN327" s="429">
        <f>IF(AN324=0,0,AN324+IF(AN326=0,AN325,AN326))</f>
        <v>0</v>
      </c>
      <c r="AO327" s="429"/>
      <c r="AP327" s="429"/>
      <c r="AQ327" s="429"/>
      <c r="AR327" s="429"/>
      <c r="AS327" s="58"/>
      <c r="AT327" s="58"/>
      <c r="AU327" s="58"/>
      <c r="AW327" s="57"/>
      <c r="AX327" s="282"/>
      <c r="AY327" s="282"/>
      <c r="AZ327" s="282"/>
      <c r="BA327" s="282"/>
      <c r="BB327" s="282"/>
      <c r="BC327" s="282"/>
      <c r="BD327" s="234"/>
      <c r="BE327" s="234"/>
    </row>
    <row r="328" spans="2:65" s="34" customFormat="1" ht="31.5" customHeight="1">
      <c r="AN328" s="79"/>
      <c r="AO328" s="79"/>
      <c r="AP328" s="79"/>
      <c r="AQ328" s="79"/>
      <c r="AR328" s="79"/>
      <c r="AS328" s="58"/>
      <c r="AT328" s="58"/>
      <c r="AU328" s="58"/>
      <c r="AW328" s="57"/>
      <c r="AX328" s="282"/>
      <c r="AY328" s="282"/>
      <c r="AZ328" s="282"/>
      <c r="BA328" s="282"/>
      <c r="BB328" s="282"/>
      <c r="BC328" s="282"/>
      <c r="BD328" s="234"/>
      <c r="BE328" s="234"/>
    </row>
    <row r="329" spans="2:65" s="34" customFormat="1" ht="7.5" customHeight="1">
      <c r="X329" s="36"/>
      <c r="Y329" s="36"/>
      <c r="Z329" s="58"/>
      <c r="AA329" s="58"/>
      <c r="AB329" s="58"/>
      <c r="AC329" s="58"/>
      <c r="AD329" s="58"/>
      <c r="AE329" s="58"/>
      <c r="AF329" s="58"/>
      <c r="AG329" s="58"/>
      <c r="AH329" s="58"/>
      <c r="AI329" s="58"/>
      <c r="AJ329" s="58"/>
      <c r="AK329" s="58"/>
      <c r="AL329" s="58"/>
      <c r="AM329" s="58"/>
      <c r="AN329" s="58"/>
      <c r="AO329" s="58"/>
      <c r="AP329" s="58"/>
      <c r="AQ329" s="58"/>
      <c r="AR329" s="58"/>
      <c r="AS329" s="58"/>
      <c r="AT329" s="1"/>
      <c r="AU329" s="1"/>
      <c r="AW329" s="57"/>
      <c r="AX329" s="282"/>
      <c r="AY329" s="282"/>
      <c r="AZ329" s="282"/>
      <c r="BA329" s="282"/>
      <c r="BB329" s="282"/>
      <c r="BC329" s="282"/>
      <c r="BD329" s="234"/>
      <c r="BE329" s="234"/>
    </row>
    <row r="330" spans="2:65" s="34" customFormat="1" ht="10.5" customHeight="1">
      <c r="X330" s="36"/>
      <c r="Y330" s="36"/>
      <c r="Z330" s="58"/>
      <c r="AA330" s="58"/>
      <c r="AB330" s="58"/>
      <c r="AC330" s="58"/>
      <c r="AD330" s="58"/>
      <c r="AE330" s="58"/>
      <c r="AF330" s="58"/>
      <c r="AG330" s="58"/>
      <c r="AH330" s="58"/>
      <c r="AI330" s="58"/>
      <c r="AJ330" s="58"/>
      <c r="AK330" s="58"/>
      <c r="AL330" s="58"/>
      <c r="AM330" s="58"/>
      <c r="AN330" s="58"/>
      <c r="AO330" s="58"/>
      <c r="AP330" s="58"/>
      <c r="AQ330" s="58"/>
      <c r="AR330" s="58"/>
      <c r="AS330" s="58"/>
      <c r="AT330" s="1"/>
      <c r="AU330" s="1"/>
      <c r="AW330" s="57"/>
      <c r="AX330" s="282"/>
      <c r="AY330" s="282"/>
      <c r="AZ330" s="282"/>
      <c r="BA330" s="282"/>
      <c r="BB330" s="282"/>
      <c r="BC330" s="282"/>
      <c r="BD330" s="234"/>
      <c r="BE330" s="234"/>
    </row>
    <row r="331" spans="2:65" s="34" customFormat="1" ht="5.25" customHeight="1">
      <c r="X331" s="36"/>
      <c r="Y331" s="36"/>
      <c r="Z331" s="58"/>
      <c r="AA331" s="58"/>
      <c r="AB331" s="58"/>
      <c r="AC331" s="58"/>
      <c r="AD331" s="58"/>
      <c r="AE331" s="58"/>
      <c r="AF331" s="58"/>
      <c r="AG331" s="58"/>
      <c r="AH331" s="58"/>
      <c r="AI331" s="58"/>
      <c r="AJ331" s="58"/>
      <c r="AK331" s="58"/>
      <c r="AL331" s="58"/>
      <c r="AM331" s="58"/>
      <c r="AN331" s="58"/>
      <c r="AO331" s="58"/>
      <c r="AP331" s="58"/>
      <c r="AQ331" s="58"/>
      <c r="AR331" s="58"/>
      <c r="AS331" s="58"/>
      <c r="AT331" s="1"/>
      <c r="AU331" s="1"/>
      <c r="AW331" s="57"/>
      <c r="AX331" s="282"/>
      <c r="AY331" s="282"/>
      <c r="AZ331" s="282"/>
      <c r="BA331" s="282"/>
      <c r="BB331" s="282"/>
      <c r="BC331" s="282"/>
      <c r="BD331" s="234"/>
      <c r="BE331" s="234"/>
    </row>
    <row r="332" spans="2:65" s="34" customFormat="1" ht="5.25" customHeight="1">
      <c r="X332" s="36"/>
      <c r="Y332" s="36"/>
      <c r="Z332" s="58"/>
      <c r="AA332" s="58"/>
      <c r="AB332" s="58"/>
      <c r="AC332" s="58"/>
      <c r="AD332" s="58"/>
      <c r="AE332" s="58"/>
      <c r="AF332" s="58"/>
      <c r="AG332" s="58"/>
      <c r="AH332" s="58"/>
      <c r="AI332" s="58"/>
      <c r="AJ332" s="58"/>
      <c r="AK332" s="58"/>
      <c r="AL332" s="58"/>
      <c r="AM332" s="58"/>
      <c r="AN332" s="58"/>
      <c r="AO332" s="58"/>
      <c r="AP332" s="58"/>
      <c r="AQ332" s="58"/>
      <c r="AR332" s="58"/>
      <c r="AS332" s="58"/>
      <c r="AT332" s="1"/>
      <c r="AU332" s="1"/>
      <c r="AW332" s="57"/>
      <c r="AX332" s="282"/>
      <c r="AY332" s="282"/>
      <c r="AZ332" s="282"/>
      <c r="BA332" s="282"/>
      <c r="BB332" s="282"/>
      <c r="BC332" s="282"/>
      <c r="BD332" s="234"/>
      <c r="BE332" s="234"/>
    </row>
    <row r="333" spans="2:65" s="34" customFormat="1" ht="5.25" customHeight="1">
      <c r="X333" s="36"/>
      <c r="Y333" s="36"/>
      <c r="Z333" s="58"/>
      <c r="AA333" s="58"/>
      <c r="AB333" s="58"/>
      <c r="AC333" s="58"/>
      <c r="AD333" s="58"/>
      <c r="AE333" s="58"/>
      <c r="AF333" s="58"/>
      <c r="AG333" s="58"/>
      <c r="AH333" s="58"/>
      <c r="AI333" s="58"/>
      <c r="AJ333" s="58"/>
      <c r="AK333" s="58"/>
      <c r="AL333" s="58"/>
      <c r="AM333" s="58"/>
      <c r="AN333" s="58"/>
      <c r="AO333" s="58"/>
      <c r="AP333" s="58"/>
      <c r="AQ333" s="58"/>
      <c r="AR333" s="58"/>
      <c r="AS333" s="58"/>
      <c r="AT333" s="1"/>
      <c r="AU333" s="1"/>
      <c r="AW333" s="57"/>
      <c r="AX333" s="282"/>
      <c r="AY333" s="282"/>
      <c r="AZ333" s="282"/>
      <c r="BA333" s="282"/>
      <c r="BB333" s="282"/>
      <c r="BC333" s="282"/>
      <c r="BD333" s="234"/>
      <c r="BE333" s="234"/>
    </row>
    <row r="334" spans="2:65" s="34" customFormat="1" ht="5.25" customHeight="1">
      <c r="X334" s="36"/>
      <c r="Y334" s="36"/>
      <c r="Z334" s="58"/>
      <c r="AA334" s="58"/>
      <c r="AB334" s="58"/>
      <c r="AC334" s="58"/>
      <c r="AD334" s="58"/>
      <c r="AE334" s="58"/>
      <c r="AF334" s="58"/>
      <c r="AG334" s="58"/>
      <c r="AH334" s="58"/>
      <c r="AI334" s="58"/>
      <c r="AJ334" s="58"/>
      <c r="AK334" s="58"/>
      <c r="AL334" s="58"/>
      <c r="AM334" s="58"/>
      <c r="AN334" s="58"/>
      <c r="AO334" s="58"/>
      <c r="AP334" s="58"/>
      <c r="AQ334" s="58"/>
      <c r="AR334" s="58"/>
      <c r="AS334" s="58"/>
      <c r="AT334" s="1"/>
      <c r="AU334" s="1"/>
      <c r="AW334" s="57"/>
      <c r="AX334" s="282"/>
      <c r="AY334" s="282"/>
      <c r="AZ334" s="282"/>
      <c r="BA334" s="282"/>
      <c r="BB334" s="282"/>
      <c r="BC334" s="282"/>
      <c r="BD334" s="234"/>
      <c r="BE334" s="234"/>
    </row>
    <row r="335" spans="2:65" s="34" customFormat="1" ht="17.25" customHeight="1">
      <c r="B335" s="59" t="s">
        <v>50</v>
      </c>
      <c r="L335" s="58"/>
      <c r="M335" s="58"/>
      <c r="N335" s="58"/>
      <c r="O335" s="58"/>
      <c r="P335" s="58"/>
      <c r="Q335" s="58"/>
      <c r="R335" s="58"/>
      <c r="S335" s="60"/>
      <c r="T335" s="60"/>
      <c r="U335" s="60"/>
      <c r="V335" s="60"/>
      <c r="W335" s="60"/>
      <c r="X335" s="58"/>
      <c r="Y335" s="58"/>
      <c r="Z335" s="58"/>
      <c r="AA335" s="58"/>
      <c r="AB335" s="58"/>
      <c r="AC335" s="58"/>
      <c r="AL335" s="61"/>
      <c r="AM335" s="1"/>
      <c r="AN335" s="1"/>
      <c r="AO335" s="1"/>
      <c r="AP335" s="1"/>
      <c r="AW335" s="57"/>
      <c r="AX335" s="282"/>
      <c r="AY335" s="282"/>
      <c r="AZ335" s="282"/>
      <c r="BA335" s="282"/>
      <c r="BB335" s="282"/>
      <c r="BC335" s="282"/>
      <c r="BD335" s="234"/>
      <c r="BE335" s="234"/>
    </row>
    <row r="336" spans="2:65" s="34" customFormat="1" ht="12.75" customHeight="1">
      <c r="L336" s="58"/>
      <c r="M336" s="62"/>
      <c r="N336" s="62"/>
      <c r="O336" s="62"/>
      <c r="P336" s="62"/>
      <c r="Q336" s="62"/>
      <c r="R336" s="62"/>
      <c r="S336" s="62"/>
      <c r="T336" s="63"/>
      <c r="U336" s="63"/>
      <c r="V336" s="63"/>
      <c r="W336" s="63"/>
      <c r="X336" s="63"/>
      <c r="Y336" s="63"/>
      <c r="Z336" s="63"/>
      <c r="AA336" s="62"/>
      <c r="AB336" s="62"/>
      <c r="AC336" s="62"/>
      <c r="AL336" s="61"/>
      <c r="AM336" s="540" t="s">
        <v>325</v>
      </c>
      <c r="AN336" s="541"/>
      <c r="AO336" s="541"/>
      <c r="AP336" s="542"/>
      <c r="AW336" s="57"/>
      <c r="AX336" s="282"/>
      <c r="AY336" s="282"/>
      <c r="AZ336" s="282"/>
      <c r="BA336" s="282"/>
      <c r="BB336" s="282"/>
      <c r="BC336" s="282"/>
      <c r="BD336" s="234"/>
      <c r="BE336" s="234"/>
    </row>
    <row r="337" spans="2:65" s="34" customFormat="1" ht="12.75" customHeight="1">
      <c r="L337" s="58"/>
      <c r="M337" s="62"/>
      <c r="N337" s="62"/>
      <c r="O337" s="62"/>
      <c r="P337" s="62"/>
      <c r="Q337" s="62"/>
      <c r="R337" s="62"/>
      <c r="S337" s="62"/>
      <c r="T337" s="63"/>
      <c r="U337" s="63"/>
      <c r="V337" s="63"/>
      <c r="W337" s="63"/>
      <c r="X337" s="63"/>
      <c r="Y337" s="63"/>
      <c r="Z337" s="63"/>
      <c r="AA337" s="62"/>
      <c r="AB337" s="62"/>
      <c r="AC337" s="62"/>
      <c r="AL337" s="61"/>
      <c r="AM337" s="543"/>
      <c r="AN337" s="544"/>
      <c r="AO337" s="544"/>
      <c r="AP337" s="545"/>
      <c r="AW337" s="57"/>
      <c r="AX337" s="282"/>
      <c r="AY337" s="282"/>
      <c r="AZ337" s="282"/>
      <c r="BA337" s="282"/>
      <c r="BB337" s="282"/>
      <c r="BC337" s="282"/>
      <c r="BD337" s="234"/>
      <c r="BE337" s="234"/>
    </row>
    <row r="338" spans="2:65" s="34" customFormat="1" ht="12.75" customHeight="1">
      <c r="L338" s="58"/>
      <c r="M338" s="62"/>
      <c r="N338" s="62"/>
      <c r="O338" s="62"/>
      <c r="P338" s="62"/>
      <c r="Q338" s="62"/>
      <c r="R338" s="62"/>
      <c r="S338" s="62"/>
      <c r="T338" s="62"/>
      <c r="U338" s="62"/>
      <c r="V338" s="62"/>
      <c r="W338" s="62"/>
      <c r="X338" s="62"/>
      <c r="Y338" s="62"/>
      <c r="Z338" s="62"/>
      <c r="AA338" s="62"/>
      <c r="AB338" s="62"/>
      <c r="AC338" s="62"/>
      <c r="AL338" s="61"/>
      <c r="AM338" s="394"/>
      <c r="AN338" s="394"/>
      <c r="AO338" s="4"/>
      <c r="AP338" s="4"/>
      <c r="AW338" s="57"/>
      <c r="AX338" s="282"/>
      <c r="AY338" s="282"/>
      <c r="AZ338" s="282"/>
      <c r="BA338" s="282"/>
      <c r="BB338" s="282"/>
      <c r="BC338" s="282"/>
      <c r="BD338" s="234"/>
      <c r="BE338" s="234"/>
    </row>
    <row r="339" spans="2:65" s="34" customFormat="1" ht="6" customHeight="1">
      <c r="L339" s="58"/>
      <c r="M339" s="62"/>
      <c r="N339" s="62"/>
      <c r="O339" s="62"/>
      <c r="P339" s="62"/>
      <c r="Q339" s="62"/>
      <c r="R339" s="62"/>
      <c r="S339" s="62"/>
      <c r="T339" s="62"/>
      <c r="U339" s="62"/>
      <c r="V339" s="62"/>
      <c r="W339" s="62"/>
      <c r="X339" s="62"/>
      <c r="Y339" s="62"/>
      <c r="Z339" s="62"/>
      <c r="AA339" s="62"/>
      <c r="AB339" s="62"/>
      <c r="AC339" s="62"/>
      <c r="AL339" s="61"/>
      <c r="AM339" s="61"/>
      <c r="AW339" s="57"/>
      <c r="AX339" s="282"/>
      <c r="AY339" s="282"/>
      <c r="AZ339" s="282"/>
      <c r="BA339" s="282"/>
      <c r="BB339" s="282"/>
      <c r="BC339" s="282"/>
      <c r="BD339" s="234"/>
      <c r="BE339" s="234"/>
    </row>
    <row r="340" spans="2:65" s="34" customFormat="1" ht="12.75" customHeight="1">
      <c r="B340" s="515" t="s">
        <v>2</v>
      </c>
      <c r="C340" s="516"/>
      <c r="D340" s="516"/>
      <c r="E340" s="516"/>
      <c r="F340" s="516"/>
      <c r="G340" s="516"/>
      <c r="H340" s="516"/>
      <c r="I340" s="516"/>
      <c r="J340" s="518" t="s">
        <v>10</v>
      </c>
      <c r="K340" s="518"/>
      <c r="L340" s="64" t="s">
        <v>3</v>
      </c>
      <c r="M340" s="518" t="s">
        <v>11</v>
      </c>
      <c r="N340" s="518"/>
      <c r="O340" s="519" t="s">
        <v>12</v>
      </c>
      <c r="P340" s="518"/>
      <c r="Q340" s="518"/>
      <c r="R340" s="518"/>
      <c r="S340" s="518"/>
      <c r="T340" s="518"/>
      <c r="U340" s="518" t="s">
        <v>13</v>
      </c>
      <c r="V340" s="518"/>
      <c r="W340" s="518"/>
      <c r="X340" s="58"/>
      <c r="Y340" s="58"/>
      <c r="Z340" s="58"/>
      <c r="AA340" s="58"/>
      <c r="AB340" s="58"/>
      <c r="AC340" s="58"/>
      <c r="AD340" s="35"/>
      <c r="AE340" s="35"/>
      <c r="AF340" s="35"/>
      <c r="AG340" s="35"/>
      <c r="AH340" s="35"/>
      <c r="AI340" s="35"/>
      <c r="AJ340" s="35"/>
      <c r="AK340" s="58"/>
      <c r="AL340" s="520">
        <f ca="1">$AL$9</f>
        <v>30</v>
      </c>
      <c r="AM340" s="521"/>
      <c r="AN340" s="526" t="s">
        <v>4</v>
      </c>
      <c r="AO340" s="526"/>
      <c r="AP340" s="521">
        <v>9</v>
      </c>
      <c r="AQ340" s="521"/>
      <c r="AR340" s="529" t="s">
        <v>5</v>
      </c>
      <c r="AS340" s="530"/>
      <c r="AT340" s="58"/>
      <c r="AU340" s="58"/>
      <c r="AW340" s="57"/>
      <c r="AX340" s="282"/>
      <c r="AY340" s="282"/>
      <c r="AZ340" s="282"/>
      <c r="BA340" s="282"/>
      <c r="BB340" s="282"/>
      <c r="BC340" s="282"/>
      <c r="BD340" s="234"/>
      <c r="BE340" s="234"/>
    </row>
    <row r="341" spans="2:65" s="34" customFormat="1" ht="13.5" customHeight="1">
      <c r="B341" s="516"/>
      <c r="C341" s="516"/>
      <c r="D341" s="516"/>
      <c r="E341" s="516"/>
      <c r="F341" s="516"/>
      <c r="G341" s="516"/>
      <c r="H341" s="516"/>
      <c r="I341" s="516"/>
      <c r="J341" s="535">
        <f>$J$10</f>
        <v>0</v>
      </c>
      <c r="K341" s="473">
        <f>$K$10</f>
        <v>0</v>
      </c>
      <c r="L341" s="537">
        <f>$L$10</f>
        <v>0</v>
      </c>
      <c r="M341" s="476">
        <f>$M$10</f>
        <v>0</v>
      </c>
      <c r="N341" s="473">
        <f>$N$10</f>
        <v>0</v>
      </c>
      <c r="O341" s="476">
        <f>$O$10</f>
        <v>0</v>
      </c>
      <c r="P341" s="470">
        <f>$P$10</f>
        <v>0</v>
      </c>
      <c r="Q341" s="470">
        <f>$Q$10</f>
        <v>0</v>
      </c>
      <c r="R341" s="470">
        <f>$R$10</f>
        <v>0</v>
      </c>
      <c r="S341" s="470">
        <f>$S$10</f>
        <v>0</v>
      </c>
      <c r="T341" s="473">
        <f>$T$10</f>
        <v>0</v>
      </c>
      <c r="U341" s="476">
        <f>$U$10</f>
        <v>0</v>
      </c>
      <c r="V341" s="470">
        <f>$V$10</f>
        <v>0</v>
      </c>
      <c r="W341" s="473">
        <f>$W$10</f>
        <v>0</v>
      </c>
      <c r="X341" s="58"/>
      <c r="Y341" s="58"/>
      <c r="Z341" s="58"/>
      <c r="AA341" s="58"/>
      <c r="AB341" s="58"/>
      <c r="AC341" s="58"/>
      <c r="AD341" s="35"/>
      <c r="AE341" s="35"/>
      <c r="AF341" s="35"/>
      <c r="AG341" s="35"/>
      <c r="AH341" s="35"/>
      <c r="AI341" s="35"/>
      <c r="AJ341" s="35"/>
      <c r="AK341" s="58"/>
      <c r="AL341" s="522"/>
      <c r="AM341" s="523"/>
      <c r="AN341" s="527"/>
      <c r="AO341" s="527"/>
      <c r="AP341" s="523"/>
      <c r="AQ341" s="523"/>
      <c r="AR341" s="531"/>
      <c r="AS341" s="532"/>
      <c r="AT341" s="58"/>
      <c r="AU341" s="58"/>
      <c r="AW341" s="57"/>
      <c r="AX341" s="282"/>
      <c r="AY341" s="282"/>
      <c r="AZ341" s="282"/>
      <c r="BA341" s="282"/>
      <c r="BB341" s="282"/>
      <c r="BC341" s="282"/>
      <c r="BD341" s="234"/>
      <c r="BE341" s="234"/>
    </row>
    <row r="342" spans="2:65" s="34" customFormat="1" ht="9" customHeight="1">
      <c r="B342" s="516"/>
      <c r="C342" s="516"/>
      <c r="D342" s="516"/>
      <c r="E342" s="516"/>
      <c r="F342" s="516"/>
      <c r="G342" s="516"/>
      <c r="H342" s="516"/>
      <c r="I342" s="516"/>
      <c r="J342" s="536"/>
      <c r="K342" s="474"/>
      <c r="L342" s="538"/>
      <c r="M342" s="477"/>
      <c r="N342" s="474"/>
      <c r="O342" s="477"/>
      <c r="P342" s="471"/>
      <c r="Q342" s="471"/>
      <c r="R342" s="471"/>
      <c r="S342" s="471"/>
      <c r="T342" s="474"/>
      <c r="U342" s="477"/>
      <c r="V342" s="471"/>
      <c r="W342" s="474"/>
      <c r="X342" s="58"/>
      <c r="Y342" s="58"/>
      <c r="Z342" s="58"/>
      <c r="AA342" s="58"/>
      <c r="AB342" s="58"/>
      <c r="AC342" s="58"/>
      <c r="AD342" s="35"/>
      <c r="AE342" s="35"/>
      <c r="AF342" s="35"/>
      <c r="AG342" s="35"/>
      <c r="AH342" s="35"/>
      <c r="AI342" s="35"/>
      <c r="AJ342" s="35"/>
      <c r="AK342" s="58"/>
      <c r="AL342" s="524"/>
      <c r="AM342" s="525"/>
      <c r="AN342" s="528"/>
      <c r="AO342" s="528"/>
      <c r="AP342" s="525"/>
      <c r="AQ342" s="525"/>
      <c r="AR342" s="533"/>
      <c r="AS342" s="534"/>
      <c r="AT342" s="58"/>
      <c r="AU342" s="58"/>
      <c r="AW342" s="57"/>
      <c r="AX342" s="282"/>
      <c r="AY342" s="282"/>
      <c r="AZ342" s="282"/>
      <c r="BA342" s="282"/>
      <c r="BB342" s="282"/>
      <c r="BC342" s="282"/>
      <c r="BD342" s="234"/>
      <c r="BE342" s="234"/>
    </row>
    <row r="343" spans="2:65" s="34" customFormat="1" ht="6" customHeight="1">
      <c r="B343" s="517"/>
      <c r="C343" s="517"/>
      <c r="D343" s="517"/>
      <c r="E343" s="517"/>
      <c r="F343" s="517"/>
      <c r="G343" s="517"/>
      <c r="H343" s="517"/>
      <c r="I343" s="517"/>
      <c r="J343" s="536"/>
      <c r="K343" s="475"/>
      <c r="L343" s="539"/>
      <c r="M343" s="478"/>
      <c r="N343" s="475"/>
      <c r="O343" s="478"/>
      <c r="P343" s="472"/>
      <c r="Q343" s="472"/>
      <c r="R343" s="472"/>
      <c r="S343" s="472"/>
      <c r="T343" s="475"/>
      <c r="U343" s="478"/>
      <c r="V343" s="472"/>
      <c r="W343" s="475"/>
      <c r="X343" s="58"/>
      <c r="Y343" s="58"/>
      <c r="Z343" s="58"/>
      <c r="AA343" s="58"/>
      <c r="AB343" s="58"/>
      <c r="AC343" s="58"/>
      <c r="AD343" s="58"/>
      <c r="AE343" s="58"/>
      <c r="AF343" s="58"/>
      <c r="AG343" s="58"/>
      <c r="AH343" s="58"/>
      <c r="AI343" s="58"/>
      <c r="AJ343" s="58"/>
      <c r="AK343" s="58"/>
      <c r="AN343" s="1"/>
      <c r="AO343" s="1"/>
      <c r="AP343" s="1"/>
      <c r="AQ343" s="1"/>
      <c r="AR343" s="1"/>
      <c r="AS343" s="1"/>
      <c r="AT343" s="58"/>
      <c r="AU343" s="58"/>
      <c r="AW343" s="57"/>
      <c r="AX343" s="282"/>
      <c r="AY343" s="282"/>
      <c r="AZ343" s="282"/>
      <c r="BA343" s="282"/>
      <c r="BB343" s="282"/>
      <c r="BC343" s="282"/>
      <c r="BD343" s="234"/>
      <c r="BE343" s="234"/>
    </row>
    <row r="344" spans="2:65" s="34" customFormat="1" ht="15" customHeight="1">
      <c r="B344" s="455" t="s">
        <v>51</v>
      </c>
      <c r="C344" s="456"/>
      <c r="D344" s="456"/>
      <c r="E344" s="456"/>
      <c r="F344" s="456"/>
      <c r="G344" s="456"/>
      <c r="H344" s="456"/>
      <c r="I344" s="457"/>
      <c r="J344" s="455" t="s">
        <v>6</v>
      </c>
      <c r="K344" s="456"/>
      <c r="L344" s="456"/>
      <c r="M344" s="456"/>
      <c r="N344" s="464"/>
      <c r="O344" s="467" t="s">
        <v>52</v>
      </c>
      <c r="P344" s="456"/>
      <c r="Q344" s="456"/>
      <c r="R344" s="456"/>
      <c r="S344" s="456"/>
      <c r="T344" s="456"/>
      <c r="U344" s="457"/>
      <c r="V344" s="65" t="s">
        <v>53</v>
      </c>
      <c r="W344" s="66"/>
      <c r="X344" s="66"/>
      <c r="Y344" s="479" t="s">
        <v>54</v>
      </c>
      <c r="Z344" s="479"/>
      <c r="AA344" s="479"/>
      <c r="AB344" s="479"/>
      <c r="AC344" s="479"/>
      <c r="AD344" s="479"/>
      <c r="AE344" s="479"/>
      <c r="AF344" s="479"/>
      <c r="AG344" s="479"/>
      <c r="AH344" s="479"/>
      <c r="AI344" s="66"/>
      <c r="AJ344" s="66"/>
      <c r="AK344" s="67"/>
      <c r="AL344" s="480" t="s">
        <v>275</v>
      </c>
      <c r="AM344" s="480"/>
      <c r="AN344" s="481" t="s">
        <v>33</v>
      </c>
      <c r="AO344" s="481"/>
      <c r="AP344" s="481"/>
      <c r="AQ344" s="481"/>
      <c r="AR344" s="481"/>
      <c r="AS344" s="482"/>
      <c r="AT344" s="58"/>
      <c r="AU344" s="58"/>
      <c r="AW344" s="57"/>
      <c r="AX344" s="282"/>
      <c r="AY344" s="282"/>
      <c r="AZ344" s="282"/>
      <c r="BA344" s="282"/>
      <c r="BB344" s="282"/>
      <c r="BC344" s="282"/>
      <c r="BD344" s="234"/>
      <c r="BE344" s="234"/>
    </row>
    <row r="345" spans="2:65" s="34" customFormat="1" ht="13.5" customHeight="1">
      <c r="B345" s="458"/>
      <c r="C345" s="459"/>
      <c r="D345" s="459"/>
      <c r="E345" s="459"/>
      <c r="F345" s="459"/>
      <c r="G345" s="459"/>
      <c r="H345" s="459"/>
      <c r="I345" s="460"/>
      <c r="J345" s="458"/>
      <c r="K345" s="459"/>
      <c r="L345" s="459"/>
      <c r="M345" s="459"/>
      <c r="N345" s="465"/>
      <c r="O345" s="468"/>
      <c r="P345" s="459"/>
      <c r="Q345" s="459"/>
      <c r="R345" s="459"/>
      <c r="S345" s="459"/>
      <c r="T345" s="459"/>
      <c r="U345" s="460"/>
      <c r="V345" s="483" t="s">
        <v>7</v>
      </c>
      <c r="W345" s="484"/>
      <c r="X345" s="484"/>
      <c r="Y345" s="485"/>
      <c r="Z345" s="489" t="s">
        <v>16</v>
      </c>
      <c r="AA345" s="490"/>
      <c r="AB345" s="490"/>
      <c r="AC345" s="491"/>
      <c r="AD345" s="495" t="s">
        <v>17</v>
      </c>
      <c r="AE345" s="496"/>
      <c r="AF345" s="496"/>
      <c r="AG345" s="497"/>
      <c r="AH345" s="501" t="s">
        <v>135</v>
      </c>
      <c r="AI345" s="502"/>
      <c r="AJ345" s="502"/>
      <c r="AK345" s="503"/>
      <c r="AL345" s="507" t="s">
        <v>276</v>
      </c>
      <c r="AM345" s="507"/>
      <c r="AN345" s="509" t="s">
        <v>19</v>
      </c>
      <c r="AO345" s="510"/>
      <c r="AP345" s="510"/>
      <c r="AQ345" s="510"/>
      <c r="AR345" s="511"/>
      <c r="AS345" s="512"/>
      <c r="AT345" s="58"/>
      <c r="AU345" s="58"/>
      <c r="AW345" s="57"/>
      <c r="AX345" s="282"/>
      <c r="AY345" s="345" t="s">
        <v>302</v>
      </c>
      <c r="AZ345" s="345" t="s">
        <v>302</v>
      </c>
      <c r="BA345" s="345" t="s">
        <v>300</v>
      </c>
      <c r="BB345" s="667" t="s">
        <v>301</v>
      </c>
      <c r="BC345" s="668"/>
      <c r="BD345" s="234"/>
      <c r="BE345" s="234"/>
    </row>
    <row r="346" spans="2:65" s="34" customFormat="1" ht="13.5" customHeight="1">
      <c r="B346" s="461"/>
      <c r="C346" s="462"/>
      <c r="D346" s="462"/>
      <c r="E346" s="462"/>
      <c r="F346" s="462"/>
      <c r="G346" s="462"/>
      <c r="H346" s="462"/>
      <c r="I346" s="463"/>
      <c r="J346" s="461"/>
      <c r="K346" s="462"/>
      <c r="L346" s="462"/>
      <c r="M346" s="462"/>
      <c r="N346" s="466"/>
      <c r="O346" s="469"/>
      <c r="P346" s="462"/>
      <c r="Q346" s="462"/>
      <c r="R346" s="462"/>
      <c r="S346" s="462"/>
      <c r="T346" s="462"/>
      <c r="U346" s="463"/>
      <c r="V346" s="486"/>
      <c r="W346" s="487"/>
      <c r="X346" s="487"/>
      <c r="Y346" s="488"/>
      <c r="Z346" s="492"/>
      <c r="AA346" s="493"/>
      <c r="AB346" s="493"/>
      <c r="AC346" s="494"/>
      <c r="AD346" s="498"/>
      <c r="AE346" s="499"/>
      <c r="AF346" s="499"/>
      <c r="AG346" s="500"/>
      <c r="AH346" s="504"/>
      <c r="AI346" s="505"/>
      <c r="AJ346" s="505"/>
      <c r="AK346" s="506"/>
      <c r="AL346" s="508"/>
      <c r="AM346" s="508"/>
      <c r="AN346" s="513"/>
      <c r="AO346" s="513"/>
      <c r="AP346" s="513"/>
      <c r="AQ346" s="513"/>
      <c r="AR346" s="513"/>
      <c r="AS346" s="514"/>
      <c r="AT346" s="58"/>
      <c r="AU346" s="58"/>
      <c r="AW346" s="57"/>
      <c r="AX346" s="282"/>
      <c r="AY346" s="346"/>
      <c r="AZ346" s="347" t="s">
        <v>296</v>
      </c>
      <c r="BA346" s="347" t="s">
        <v>299</v>
      </c>
      <c r="BB346" s="348" t="s">
        <v>297</v>
      </c>
      <c r="BC346" s="347" t="s">
        <v>296</v>
      </c>
      <c r="BD346" s="234"/>
      <c r="BE346" s="234"/>
      <c r="BL346" s="234" t="s">
        <v>310</v>
      </c>
      <c r="BM346" s="234" t="s">
        <v>203</v>
      </c>
    </row>
    <row r="347" spans="2:65" s="34" customFormat="1" ht="18" customHeight="1">
      <c r="B347" s="414"/>
      <c r="C347" s="415"/>
      <c r="D347" s="415"/>
      <c r="E347" s="415"/>
      <c r="F347" s="415"/>
      <c r="G347" s="415"/>
      <c r="H347" s="415"/>
      <c r="I347" s="451"/>
      <c r="J347" s="414"/>
      <c r="K347" s="415"/>
      <c r="L347" s="415"/>
      <c r="M347" s="415"/>
      <c r="N347" s="416"/>
      <c r="O347" s="389"/>
      <c r="P347" s="392" t="s">
        <v>0</v>
      </c>
      <c r="Q347" s="387"/>
      <c r="R347" s="382" t="s">
        <v>1</v>
      </c>
      <c r="S347" s="193"/>
      <c r="T347" s="420" t="s">
        <v>56</v>
      </c>
      <c r="U347" s="421"/>
      <c r="V347" s="422"/>
      <c r="W347" s="423"/>
      <c r="X347" s="423"/>
      <c r="Y347" s="76" t="s">
        <v>8</v>
      </c>
      <c r="Z347" s="45"/>
      <c r="AA347" s="46"/>
      <c r="AB347" s="46"/>
      <c r="AC347" s="44" t="s">
        <v>8</v>
      </c>
      <c r="AD347" s="45"/>
      <c r="AE347" s="46"/>
      <c r="AF347" s="46"/>
      <c r="AG347" s="47" t="s">
        <v>8</v>
      </c>
      <c r="AH347" s="409">
        <f>IF(V347="賃金で算定",V348+Z348-AD348,0)</f>
        <v>0</v>
      </c>
      <c r="AI347" s="410"/>
      <c r="AJ347" s="410"/>
      <c r="AK347" s="411"/>
      <c r="AL347" s="68"/>
      <c r="AM347" s="69"/>
      <c r="AN347" s="412"/>
      <c r="AO347" s="413"/>
      <c r="AP347" s="413"/>
      <c r="AQ347" s="413"/>
      <c r="AR347" s="413"/>
      <c r="AS347" s="47" t="s">
        <v>8</v>
      </c>
      <c r="AT347" s="58"/>
      <c r="AU347" s="58"/>
      <c r="AV347" s="55" t="str">
        <f>IF(OR(O347="",Q347=""),"", IF(O347&lt;20,DATE(O347+118,Q347,IF(S347="",1,S347)),DATE(O347+88,Q347,IF(S347="",1,S347))))</f>
        <v/>
      </c>
      <c r="AW347" s="57" t="str">
        <f>IF(AV347&lt;=設定シート!C$15,"昔",IF(AV347&lt;=設定シート!E$15,"上",IF(AV347&lt;=設定シート!G$15,"中","下")))</f>
        <v>下</v>
      </c>
      <c r="AX347" s="282">
        <f>IF(AV347&lt;=設定シート!$E$36,5,IF(AV347&lt;=設定シート!$I$36,7,IF(AV347&lt;=設定シート!$M$36,9,11)))</f>
        <v>11</v>
      </c>
      <c r="AY347" s="351"/>
      <c r="AZ347" s="349"/>
      <c r="BA347" s="353">
        <f>AN347</f>
        <v>0</v>
      </c>
      <c r="BB347" s="349"/>
      <c r="BC347" s="349"/>
      <c r="BD347" s="234"/>
      <c r="BE347" s="234"/>
      <c r="BL347" s="1"/>
      <c r="BM347" s="1"/>
    </row>
    <row r="348" spans="2:65" s="34" customFormat="1" ht="18" customHeight="1">
      <c r="B348" s="417"/>
      <c r="C348" s="418"/>
      <c r="D348" s="418"/>
      <c r="E348" s="418"/>
      <c r="F348" s="418"/>
      <c r="G348" s="418"/>
      <c r="H348" s="418"/>
      <c r="I348" s="452"/>
      <c r="J348" s="417"/>
      <c r="K348" s="418"/>
      <c r="L348" s="418"/>
      <c r="M348" s="418"/>
      <c r="N348" s="419"/>
      <c r="O348" s="390"/>
      <c r="P348" s="386" t="s">
        <v>0</v>
      </c>
      <c r="Q348" s="388"/>
      <c r="R348" s="35" t="s">
        <v>1</v>
      </c>
      <c r="S348" s="196"/>
      <c r="T348" s="424" t="s">
        <v>57</v>
      </c>
      <c r="U348" s="425"/>
      <c r="V348" s="426"/>
      <c r="W348" s="427"/>
      <c r="X348" s="427"/>
      <c r="Y348" s="428"/>
      <c r="Z348" s="453"/>
      <c r="AA348" s="454"/>
      <c r="AB348" s="454"/>
      <c r="AC348" s="454"/>
      <c r="AD348" s="426">
        <v>0</v>
      </c>
      <c r="AE348" s="427"/>
      <c r="AF348" s="427"/>
      <c r="AG348" s="428"/>
      <c r="AH348" s="402">
        <f>IF(V347="賃金で算定",0,V348+Z348-AD348)</f>
        <v>0</v>
      </c>
      <c r="AI348" s="402"/>
      <c r="AJ348" s="402"/>
      <c r="AK348" s="403"/>
      <c r="AL348" s="407">
        <f>IF(V347="賃金で算定","賃金で算定",IF(OR(V348=0,$F365="",AV347=""),0,IF(AW347="昔",VLOOKUP($F365,労務比率,AX347,FALSE),IF(AW347="上",VLOOKUP($F365,労務比率,AX347,FALSE),IF(AW347="中",VLOOKUP($F365,労務比率,AX347,FALSE),VLOOKUP($F365,労務比率,AX347,FALSE))))))</f>
        <v>0</v>
      </c>
      <c r="AM348" s="408"/>
      <c r="AN348" s="404">
        <f>IF(V347="賃金で算定",0,INT(AH348*AL348/100))</f>
        <v>0</v>
      </c>
      <c r="AO348" s="405"/>
      <c r="AP348" s="405"/>
      <c r="AQ348" s="405"/>
      <c r="AR348" s="405"/>
      <c r="AS348" s="39"/>
      <c r="AT348" s="58"/>
      <c r="AU348" s="58"/>
      <c r="AV348" s="55"/>
      <c r="AW348" s="57"/>
      <c r="AX348" s="282"/>
      <c r="AY348" s="352">
        <f>AH348</f>
        <v>0</v>
      </c>
      <c r="AZ348" s="350">
        <f>IF(AV347&lt;=設定シート!C$85,AH348,IF(AND(AV347&gt;=設定シート!E$85,AV347&lt;=設定シート!G$85),AH348*105/108,AH348))</f>
        <v>0</v>
      </c>
      <c r="BA348" s="347"/>
      <c r="BB348" s="350">
        <f>IF($AL348="賃金で算定",0,INT(AY348*$AL348/100))</f>
        <v>0</v>
      </c>
      <c r="BC348" s="350">
        <f>IF(AY348=AZ348,BB348,AZ348*$AL348/100)</f>
        <v>0</v>
      </c>
      <c r="BD348" s="234"/>
      <c r="BE348" s="234"/>
      <c r="BL348" s="234">
        <f>IF(AY348=AZ348,0,1)</f>
        <v>0</v>
      </c>
      <c r="BM348" s="234" t="str">
        <f>IF(BL348=1,AL348,"")</f>
        <v/>
      </c>
    </row>
    <row r="349" spans="2:65" s="34" customFormat="1" ht="18" customHeight="1">
      <c r="B349" s="414"/>
      <c r="C349" s="415"/>
      <c r="D349" s="415"/>
      <c r="E349" s="415"/>
      <c r="F349" s="415"/>
      <c r="G349" s="415"/>
      <c r="H349" s="415"/>
      <c r="I349" s="451"/>
      <c r="J349" s="414"/>
      <c r="K349" s="415"/>
      <c r="L349" s="415"/>
      <c r="M349" s="415"/>
      <c r="N349" s="416"/>
      <c r="O349" s="389"/>
      <c r="P349" s="392" t="s">
        <v>45</v>
      </c>
      <c r="Q349" s="387"/>
      <c r="R349" s="382" t="s">
        <v>46</v>
      </c>
      <c r="S349" s="193"/>
      <c r="T349" s="420" t="s">
        <v>47</v>
      </c>
      <c r="U349" s="421"/>
      <c r="V349" s="422"/>
      <c r="W349" s="423"/>
      <c r="X349" s="423"/>
      <c r="Y349" s="77"/>
      <c r="Z349" s="41"/>
      <c r="AA349" s="42"/>
      <c r="AB349" s="42"/>
      <c r="AC349" s="43"/>
      <c r="AD349" s="41"/>
      <c r="AE349" s="42"/>
      <c r="AF349" s="42"/>
      <c r="AG349" s="48"/>
      <c r="AH349" s="409">
        <f>IF(V349="賃金で算定",V350+Z350-AD350,0)</f>
        <v>0</v>
      </c>
      <c r="AI349" s="410"/>
      <c r="AJ349" s="410"/>
      <c r="AK349" s="411"/>
      <c r="AL349" s="68"/>
      <c r="AM349" s="69"/>
      <c r="AN349" s="412"/>
      <c r="AO349" s="413"/>
      <c r="AP349" s="413"/>
      <c r="AQ349" s="413"/>
      <c r="AR349" s="413"/>
      <c r="AS349" s="40"/>
      <c r="AT349" s="58"/>
      <c r="AU349" s="58"/>
      <c r="AV349" s="55" t="str">
        <f>IF(OR(O349="",Q349=""),"", IF(O349&lt;20,DATE(O349+118,Q349,IF(S349="",1,S349)),DATE(O349+88,Q349,IF(S349="",1,S349))))</f>
        <v/>
      </c>
      <c r="AW349" s="57" t="str">
        <f>IF(AV349&lt;=設定シート!C$15,"昔",IF(AV349&lt;=設定シート!E$15,"上",IF(AV349&lt;=設定シート!G$15,"中","下")))</f>
        <v>下</v>
      </c>
      <c r="AX349" s="282">
        <f>IF(AV349&lt;=設定シート!$E$36,5,IF(AV349&lt;=設定シート!$I$36,7,IF(AV349&lt;=設定シート!$M$36,9,11)))</f>
        <v>11</v>
      </c>
      <c r="AY349" s="351"/>
      <c r="AZ349" s="349"/>
      <c r="BA349" s="353">
        <f t="shared" ref="BA349" si="178">AN349</f>
        <v>0</v>
      </c>
      <c r="BB349" s="349"/>
      <c r="BC349" s="349"/>
      <c r="BD349" s="234"/>
      <c r="BE349" s="234"/>
      <c r="BL349" s="234"/>
      <c r="BM349" s="234"/>
    </row>
    <row r="350" spans="2:65" s="34" customFormat="1" ht="18" customHeight="1">
      <c r="B350" s="417"/>
      <c r="C350" s="418"/>
      <c r="D350" s="418"/>
      <c r="E350" s="418"/>
      <c r="F350" s="418"/>
      <c r="G350" s="418"/>
      <c r="H350" s="418"/>
      <c r="I350" s="452"/>
      <c r="J350" s="417"/>
      <c r="K350" s="418"/>
      <c r="L350" s="418"/>
      <c r="M350" s="418"/>
      <c r="N350" s="419"/>
      <c r="O350" s="390"/>
      <c r="P350" s="393" t="s">
        <v>45</v>
      </c>
      <c r="Q350" s="388"/>
      <c r="R350" s="383" t="s">
        <v>46</v>
      </c>
      <c r="S350" s="196"/>
      <c r="T350" s="424" t="s">
        <v>48</v>
      </c>
      <c r="U350" s="425"/>
      <c r="V350" s="426"/>
      <c r="W350" s="427"/>
      <c r="X350" s="427"/>
      <c r="Y350" s="428"/>
      <c r="Z350" s="453"/>
      <c r="AA350" s="454"/>
      <c r="AB350" s="454"/>
      <c r="AC350" s="454"/>
      <c r="AD350" s="426">
        <v>0</v>
      </c>
      <c r="AE350" s="427"/>
      <c r="AF350" s="427"/>
      <c r="AG350" s="428"/>
      <c r="AH350" s="402">
        <f>IF(V349="賃金で算定",0,V350+Z350-AD350)</f>
        <v>0</v>
      </c>
      <c r="AI350" s="402"/>
      <c r="AJ350" s="402"/>
      <c r="AK350" s="403"/>
      <c r="AL350" s="407">
        <f>IF(V349="賃金で算定","賃金で算定",IF(OR(V350=0,$F365="",AV349=""),0,IF(AW349="昔",VLOOKUP($F365,労務比率,AX349,FALSE),IF(AW349="上",VLOOKUP($F365,労務比率,AX349,FALSE),IF(AW349="中",VLOOKUP($F365,労務比率,AX349,FALSE),VLOOKUP($F365,労務比率,AX349,FALSE))))))</f>
        <v>0</v>
      </c>
      <c r="AM350" s="408"/>
      <c r="AN350" s="404">
        <f>IF(V349="賃金で算定",0,INT(AH350*AL350/100))</f>
        <v>0</v>
      </c>
      <c r="AO350" s="405"/>
      <c r="AP350" s="405"/>
      <c r="AQ350" s="405"/>
      <c r="AR350" s="405"/>
      <c r="AS350" s="39"/>
      <c r="AT350" s="58"/>
      <c r="AU350" s="58"/>
      <c r="AV350" s="55"/>
      <c r="AW350" s="57"/>
      <c r="AX350" s="282"/>
      <c r="AY350" s="352">
        <f t="shared" ref="AY350" si="179">AH350</f>
        <v>0</v>
      </c>
      <c r="AZ350" s="350">
        <f>IF(AV349&lt;=設定シート!C$85,AH350,IF(AND(AV349&gt;=設定シート!E$85,AV349&lt;=設定シート!G$85),AH350*105/108,AH350))</f>
        <v>0</v>
      </c>
      <c r="BA350" s="347"/>
      <c r="BB350" s="350">
        <f t="shared" ref="BB350" si="180">IF($AL350="賃金で算定",0,INT(AY350*$AL350/100))</f>
        <v>0</v>
      </c>
      <c r="BC350" s="350">
        <f>IF(AY350=AZ350,BB350,AZ350*$AL350/100)</f>
        <v>0</v>
      </c>
      <c r="BD350" s="234"/>
      <c r="BE350" s="234"/>
      <c r="BL350" s="234">
        <f>IF(AY350=AZ350,0,1)</f>
        <v>0</v>
      </c>
      <c r="BM350" s="234" t="str">
        <f>IF(BL350=1,AL350,"")</f>
        <v/>
      </c>
    </row>
    <row r="351" spans="2:65" s="34" customFormat="1" ht="18" customHeight="1">
      <c r="B351" s="414"/>
      <c r="C351" s="415"/>
      <c r="D351" s="415"/>
      <c r="E351" s="415"/>
      <c r="F351" s="415"/>
      <c r="G351" s="415"/>
      <c r="H351" s="415"/>
      <c r="I351" s="451"/>
      <c r="J351" s="414"/>
      <c r="K351" s="415"/>
      <c r="L351" s="415"/>
      <c r="M351" s="415"/>
      <c r="N351" s="416"/>
      <c r="O351" s="389"/>
      <c r="P351" s="392" t="s">
        <v>45</v>
      </c>
      <c r="Q351" s="387"/>
      <c r="R351" s="382" t="s">
        <v>46</v>
      </c>
      <c r="S351" s="193"/>
      <c r="T351" s="420" t="s">
        <v>47</v>
      </c>
      <c r="U351" s="421"/>
      <c r="V351" s="422"/>
      <c r="W351" s="423"/>
      <c r="X351" s="423"/>
      <c r="Y351" s="77"/>
      <c r="Z351" s="41"/>
      <c r="AA351" s="42"/>
      <c r="AB351" s="42"/>
      <c r="AC351" s="43"/>
      <c r="AD351" s="41"/>
      <c r="AE351" s="42"/>
      <c r="AF351" s="42"/>
      <c r="AG351" s="48"/>
      <c r="AH351" s="409">
        <f>IF(V351="賃金で算定",V352+Z352-AD352,0)</f>
        <v>0</v>
      </c>
      <c r="AI351" s="410"/>
      <c r="AJ351" s="410"/>
      <c r="AK351" s="411"/>
      <c r="AL351" s="68"/>
      <c r="AM351" s="69"/>
      <c r="AN351" s="412"/>
      <c r="AO351" s="413"/>
      <c r="AP351" s="413"/>
      <c r="AQ351" s="413"/>
      <c r="AR351" s="413"/>
      <c r="AS351" s="40"/>
      <c r="AT351" s="58"/>
      <c r="AU351" s="58"/>
      <c r="AV351" s="55" t="str">
        <f>IF(OR(O351="",Q351=""),"", IF(O351&lt;20,DATE(O351+118,Q351,IF(S351="",1,S351)),DATE(O351+88,Q351,IF(S351="",1,S351))))</f>
        <v/>
      </c>
      <c r="AW351" s="57" t="str">
        <f>IF(AV351&lt;=設定シート!C$15,"昔",IF(AV351&lt;=設定シート!E$15,"上",IF(AV351&lt;=設定シート!G$15,"中","下")))</f>
        <v>下</v>
      </c>
      <c r="AX351" s="282">
        <f>IF(AV351&lt;=設定シート!$E$36,5,IF(AV351&lt;=設定シート!$I$36,7,IF(AV351&lt;=設定シート!$M$36,9,11)))</f>
        <v>11</v>
      </c>
      <c r="AY351" s="351"/>
      <c r="AZ351" s="349"/>
      <c r="BA351" s="353">
        <f t="shared" ref="BA351" si="181">AN351</f>
        <v>0</v>
      </c>
      <c r="BB351" s="349"/>
      <c r="BC351" s="349"/>
      <c r="BD351" s="234"/>
      <c r="BE351" s="234"/>
      <c r="BL351" s="1"/>
      <c r="BM351" s="1"/>
    </row>
    <row r="352" spans="2:65" s="34" customFormat="1" ht="18" customHeight="1">
      <c r="B352" s="417"/>
      <c r="C352" s="418"/>
      <c r="D352" s="418"/>
      <c r="E352" s="418"/>
      <c r="F352" s="418"/>
      <c r="G352" s="418"/>
      <c r="H352" s="418"/>
      <c r="I352" s="452"/>
      <c r="J352" s="417"/>
      <c r="K352" s="418"/>
      <c r="L352" s="418"/>
      <c r="M352" s="418"/>
      <c r="N352" s="419"/>
      <c r="O352" s="390"/>
      <c r="P352" s="393" t="s">
        <v>45</v>
      </c>
      <c r="Q352" s="388"/>
      <c r="R352" s="383" t="s">
        <v>46</v>
      </c>
      <c r="S352" s="196"/>
      <c r="T352" s="424" t="s">
        <v>48</v>
      </c>
      <c r="U352" s="425"/>
      <c r="V352" s="426"/>
      <c r="W352" s="427"/>
      <c r="X352" s="427"/>
      <c r="Y352" s="428"/>
      <c r="Z352" s="426"/>
      <c r="AA352" s="427"/>
      <c r="AB352" s="427"/>
      <c r="AC352" s="427"/>
      <c r="AD352" s="426">
        <v>0</v>
      </c>
      <c r="AE352" s="427"/>
      <c r="AF352" s="427"/>
      <c r="AG352" s="428"/>
      <c r="AH352" s="402">
        <f>IF(V351="賃金で算定",0,V352+Z352-AD352)</f>
        <v>0</v>
      </c>
      <c r="AI352" s="402"/>
      <c r="AJ352" s="402"/>
      <c r="AK352" s="403"/>
      <c r="AL352" s="407">
        <f>IF(V351="賃金で算定","賃金で算定",IF(OR(V352=0,$F365="",AV351=""),0,IF(AW351="昔",VLOOKUP($F365,労務比率,AX351,FALSE),IF(AW351="上",VLOOKUP($F365,労務比率,AX351,FALSE),IF(AW351="中",VLOOKUP($F365,労務比率,AX351,FALSE),VLOOKUP($F365,労務比率,AX351,FALSE))))))</f>
        <v>0</v>
      </c>
      <c r="AM352" s="408"/>
      <c r="AN352" s="404">
        <f>IF(V351="賃金で算定",0,INT(AH352*AL352/100))</f>
        <v>0</v>
      </c>
      <c r="AO352" s="405"/>
      <c r="AP352" s="405"/>
      <c r="AQ352" s="405"/>
      <c r="AR352" s="405"/>
      <c r="AS352" s="39"/>
      <c r="AT352" s="58"/>
      <c r="AU352" s="58"/>
      <c r="AV352" s="55"/>
      <c r="AW352" s="57"/>
      <c r="AX352" s="282"/>
      <c r="AY352" s="352">
        <f t="shared" ref="AY352" si="182">AH352</f>
        <v>0</v>
      </c>
      <c r="AZ352" s="350">
        <f>IF(AV351&lt;=設定シート!C$85,AH352,IF(AND(AV351&gt;=設定シート!E$85,AV351&lt;=設定シート!G$85),AH352*105/108,AH352))</f>
        <v>0</v>
      </c>
      <c r="BA352" s="347"/>
      <c r="BB352" s="350">
        <f t="shared" ref="BB352" si="183">IF($AL352="賃金で算定",0,INT(AY352*$AL352/100))</f>
        <v>0</v>
      </c>
      <c r="BC352" s="350">
        <f>IF(AY352=AZ352,BB352,AZ352*$AL352/100)</f>
        <v>0</v>
      </c>
      <c r="BD352" s="234"/>
      <c r="BE352" s="234"/>
      <c r="BL352" s="234">
        <f>IF(AY352=AZ352,0,1)</f>
        <v>0</v>
      </c>
      <c r="BM352" s="234" t="str">
        <f>IF(BL352=1,AL352,"")</f>
        <v/>
      </c>
    </row>
    <row r="353" spans="2:65" s="34" customFormat="1" ht="18" customHeight="1">
      <c r="B353" s="414"/>
      <c r="C353" s="415"/>
      <c r="D353" s="415"/>
      <c r="E353" s="415"/>
      <c r="F353" s="415"/>
      <c r="G353" s="415"/>
      <c r="H353" s="415"/>
      <c r="I353" s="451"/>
      <c r="J353" s="414"/>
      <c r="K353" s="415"/>
      <c r="L353" s="415"/>
      <c r="M353" s="415"/>
      <c r="N353" s="416"/>
      <c r="O353" s="389"/>
      <c r="P353" s="392" t="s">
        <v>45</v>
      </c>
      <c r="Q353" s="387"/>
      <c r="R353" s="382" t="s">
        <v>46</v>
      </c>
      <c r="S353" s="193"/>
      <c r="T353" s="420" t="s">
        <v>47</v>
      </c>
      <c r="U353" s="421"/>
      <c r="V353" s="422"/>
      <c r="W353" s="423"/>
      <c r="X353" s="423"/>
      <c r="Y353" s="78"/>
      <c r="Z353" s="37"/>
      <c r="AA353" s="38"/>
      <c r="AB353" s="38"/>
      <c r="AC353" s="49"/>
      <c r="AD353" s="37"/>
      <c r="AE353" s="38"/>
      <c r="AF353" s="38"/>
      <c r="AG353" s="50"/>
      <c r="AH353" s="409">
        <f>IF(V353="賃金で算定",V354+Z354-AD354,0)</f>
        <v>0</v>
      </c>
      <c r="AI353" s="410"/>
      <c r="AJ353" s="410"/>
      <c r="AK353" s="411"/>
      <c r="AL353" s="68"/>
      <c r="AM353" s="69"/>
      <c r="AN353" s="412"/>
      <c r="AO353" s="413"/>
      <c r="AP353" s="413"/>
      <c r="AQ353" s="413"/>
      <c r="AR353" s="413"/>
      <c r="AS353" s="40"/>
      <c r="AT353" s="58"/>
      <c r="AU353" s="58"/>
      <c r="AV353" s="55" t="str">
        <f>IF(OR(O353="",Q353=""),"", IF(O353&lt;20,DATE(O353+118,Q353,IF(S353="",1,S353)),DATE(O353+88,Q353,IF(S353="",1,S353))))</f>
        <v/>
      </c>
      <c r="AW353" s="57" t="str">
        <f>IF(AV353&lt;=設定シート!C$15,"昔",IF(AV353&lt;=設定シート!E$15,"上",IF(AV353&lt;=設定シート!G$15,"中","下")))</f>
        <v>下</v>
      </c>
      <c r="AX353" s="282">
        <f>IF(AV353&lt;=設定シート!$E$36,5,IF(AV353&lt;=設定シート!$I$36,7,IF(AV353&lt;=設定シート!$M$36,9,11)))</f>
        <v>11</v>
      </c>
      <c r="AY353" s="351"/>
      <c r="AZ353" s="349"/>
      <c r="BA353" s="353">
        <f t="shared" ref="BA353" si="184">AN353</f>
        <v>0</v>
      </c>
      <c r="BB353" s="349"/>
      <c r="BC353" s="349"/>
      <c r="BD353" s="234"/>
      <c r="BE353" s="234"/>
      <c r="BL353" s="1"/>
      <c r="BM353" s="1"/>
    </row>
    <row r="354" spans="2:65" s="34" customFormat="1" ht="18" customHeight="1">
      <c r="B354" s="417"/>
      <c r="C354" s="418"/>
      <c r="D354" s="418"/>
      <c r="E354" s="418"/>
      <c r="F354" s="418"/>
      <c r="G354" s="418"/>
      <c r="H354" s="418"/>
      <c r="I354" s="452"/>
      <c r="J354" s="417"/>
      <c r="K354" s="418"/>
      <c r="L354" s="418"/>
      <c r="M354" s="418"/>
      <c r="N354" s="419"/>
      <c r="O354" s="390"/>
      <c r="P354" s="393" t="s">
        <v>45</v>
      </c>
      <c r="Q354" s="388"/>
      <c r="R354" s="383" t="s">
        <v>46</v>
      </c>
      <c r="S354" s="196"/>
      <c r="T354" s="424" t="s">
        <v>48</v>
      </c>
      <c r="U354" s="425"/>
      <c r="V354" s="426"/>
      <c r="W354" s="427"/>
      <c r="X354" s="427"/>
      <c r="Y354" s="428"/>
      <c r="Z354" s="453"/>
      <c r="AA354" s="454"/>
      <c r="AB354" s="454"/>
      <c r="AC354" s="454"/>
      <c r="AD354" s="426">
        <v>0</v>
      </c>
      <c r="AE354" s="427"/>
      <c r="AF354" s="427"/>
      <c r="AG354" s="428"/>
      <c r="AH354" s="402">
        <f>IF(V353="賃金で算定",0,V354+Z354-AD354)</f>
        <v>0</v>
      </c>
      <c r="AI354" s="402"/>
      <c r="AJ354" s="402"/>
      <c r="AK354" s="403"/>
      <c r="AL354" s="407">
        <f>IF(V353="賃金で算定","賃金で算定",IF(OR(V354=0,$F365="",AV353=""),0,IF(AW353="昔",VLOOKUP($F365,労務比率,AX353,FALSE),IF(AW353="上",VLOOKUP($F365,労務比率,AX353,FALSE),IF(AW353="中",VLOOKUP($F365,労務比率,AX353,FALSE),VLOOKUP($F365,労務比率,AX353,FALSE))))))</f>
        <v>0</v>
      </c>
      <c r="AM354" s="408"/>
      <c r="AN354" s="404">
        <f>IF(V353="賃金で算定",0,INT(AH354*AL354/100))</f>
        <v>0</v>
      </c>
      <c r="AO354" s="405"/>
      <c r="AP354" s="405"/>
      <c r="AQ354" s="405"/>
      <c r="AR354" s="405"/>
      <c r="AS354" s="39"/>
      <c r="AT354" s="58"/>
      <c r="AU354" s="58"/>
      <c r="AV354" s="55"/>
      <c r="AW354" s="57"/>
      <c r="AX354" s="282"/>
      <c r="AY354" s="352">
        <f t="shared" ref="AY354" si="185">AH354</f>
        <v>0</v>
      </c>
      <c r="AZ354" s="350">
        <f>IF(AV353&lt;=設定シート!C$85,AH354,IF(AND(AV353&gt;=設定シート!E$85,AV353&lt;=設定シート!G$85),AH354*105/108,AH354))</f>
        <v>0</v>
      </c>
      <c r="BA354" s="347"/>
      <c r="BB354" s="350">
        <f t="shared" ref="BB354" si="186">IF($AL354="賃金で算定",0,INT(AY354*$AL354/100))</f>
        <v>0</v>
      </c>
      <c r="BC354" s="350">
        <f>IF(AY354=AZ354,BB354,AZ354*$AL354/100)</f>
        <v>0</v>
      </c>
      <c r="BD354" s="234"/>
      <c r="BE354" s="234"/>
      <c r="BL354" s="234">
        <f>IF(AY354=AZ354,0,1)</f>
        <v>0</v>
      </c>
      <c r="BM354" s="234" t="str">
        <f>IF(BL354=1,AL354,"")</f>
        <v/>
      </c>
    </row>
    <row r="355" spans="2:65" s="34" customFormat="1" ht="18" customHeight="1">
      <c r="B355" s="414"/>
      <c r="C355" s="415"/>
      <c r="D355" s="415"/>
      <c r="E355" s="415"/>
      <c r="F355" s="415"/>
      <c r="G355" s="415"/>
      <c r="H355" s="415"/>
      <c r="I355" s="451"/>
      <c r="J355" s="414"/>
      <c r="K355" s="415"/>
      <c r="L355" s="415"/>
      <c r="M355" s="415"/>
      <c r="N355" s="416"/>
      <c r="O355" s="389"/>
      <c r="P355" s="392" t="s">
        <v>45</v>
      </c>
      <c r="Q355" s="387"/>
      <c r="R355" s="382" t="s">
        <v>46</v>
      </c>
      <c r="S355" s="193"/>
      <c r="T355" s="420" t="s">
        <v>47</v>
      </c>
      <c r="U355" s="421"/>
      <c r="V355" s="422"/>
      <c r="W355" s="423"/>
      <c r="X355" s="423"/>
      <c r="Y355" s="77"/>
      <c r="Z355" s="41"/>
      <c r="AA355" s="42"/>
      <c r="AB355" s="42"/>
      <c r="AC355" s="43"/>
      <c r="AD355" s="41"/>
      <c r="AE355" s="42"/>
      <c r="AF355" s="42"/>
      <c r="AG355" s="48"/>
      <c r="AH355" s="409">
        <f>IF(V355="賃金で算定",V356+Z356-AD356,0)</f>
        <v>0</v>
      </c>
      <c r="AI355" s="410"/>
      <c r="AJ355" s="410"/>
      <c r="AK355" s="411"/>
      <c r="AL355" s="68"/>
      <c r="AM355" s="69"/>
      <c r="AN355" s="412"/>
      <c r="AO355" s="413"/>
      <c r="AP355" s="413"/>
      <c r="AQ355" s="413"/>
      <c r="AR355" s="413"/>
      <c r="AS355" s="40"/>
      <c r="AT355" s="58"/>
      <c r="AU355" s="58"/>
      <c r="AV355" s="55" t="str">
        <f>IF(OR(O355="",Q355=""),"", IF(O355&lt;20,DATE(O355+118,Q355,IF(S355="",1,S355)),DATE(O355+88,Q355,IF(S355="",1,S355))))</f>
        <v/>
      </c>
      <c r="AW355" s="57" t="str">
        <f>IF(AV355&lt;=設定シート!C$15,"昔",IF(AV355&lt;=設定シート!E$15,"上",IF(AV355&lt;=設定シート!G$15,"中","下")))</f>
        <v>下</v>
      </c>
      <c r="AX355" s="282">
        <f>IF(AV355&lt;=設定シート!$E$36,5,IF(AV355&lt;=設定シート!$I$36,7,IF(AV355&lt;=設定シート!$M$36,9,11)))</f>
        <v>11</v>
      </c>
      <c r="AY355" s="351"/>
      <c r="AZ355" s="349"/>
      <c r="BA355" s="353">
        <f t="shared" ref="BA355" si="187">AN355</f>
        <v>0</v>
      </c>
      <c r="BB355" s="349"/>
      <c r="BC355" s="349"/>
      <c r="BD355" s="234"/>
      <c r="BE355" s="234"/>
      <c r="BL355" s="1"/>
      <c r="BM355" s="1"/>
    </row>
    <row r="356" spans="2:65" s="34" customFormat="1" ht="18" customHeight="1">
      <c r="B356" s="417"/>
      <c r="C356" s="418"/>
      <c r="D356" s="418"/>
      <c r="E356" s="418"/>
      <c r="F356" s="418"/>
      <c r="G356" s="418"/>
      <c r="H356" s="418"/>
      <c r="I356" s="452"/>
      <c r="J356" s="417"/>
      <c r="K356" s="418"/>
      <c r="L356" s="418"/>
      <c r="M356" s="418"/>
      <c r="N356" s="419"/>
      <c r="O356" s="390"/>
      <c r="P356" s="393" t="s">
        <v>45</v>
      </c>
      <c r="Q356" s="388"/>
      <c r="R356" s="383" t="s">
        <v>46</v>
      </c>
      <c r="S356" s="196"/>
      <c r="T356" s="424" t="s">
        <v>48</v>
      </c>
      <c r="U356" s="425"/>
      <c r="V356" s="426"/>
      <c r="W356" s="427"/>
      <c r="X356" s="427"/>
      <c r="Y356" s="428"/>
      <c r="Z356" s="426"/>
      <c r="AA356" s="427"/>
      <c r="AB356" s="427"/>
      <c r="AC356" s="427"/>
      <c r="AD356" s="426">
        <v>0</v>
      </c>
      <c r="AE356" s="427"/>
      <c r="AF356" s="427"/>
      <c r="AG356" s="428"/>
      <c r="AH356" s="402">
        <f>IF(V355="賃金で算定",0,V356+Z356-AD356)</f>
        <v>0</v>
      </c>
      <c r="AI356" s="402"/>
      <c r="AJ356" s="402"/>
      <c r="AK356" s="403"/>
      <c r="AL356" s="407">
        <f>IF(V355="賃金で算定","賃金で算定",IF(OR(V356=0,$F365="",AV355=""),0,IF(AW355="昔",VLOOKUP($F365,労務比率,AX355,FALSE),IF(AW355="上",VLOOKUP($F365,労務比率,AX355,FALSE),IF(AW355="中",VLOOKUP($F365,労務比率,AX355,FALSE),VLOOKUP($F365,労務比率,AX355,FALSE))))))</f>
        <v>0</v>
      </c>
      <c r="AM356" s="408"/>
      <c r="AN356" s="404">
        <f>IF(V355="賃金で算定",0,INT(AH356*AL356/100))</f>
        <v>0</v>
      </c>
      <c r="AO356" s="405"/>
      <c r="AP356" s="405"/>
      <c r="AQ356" s="405"/>
      <c r="AR356" s="405"/>
      <c r="AS356" s="39"/>
      <c r="AT356" s="58"/>
      <c r="AU356" s="58"/>
      <c r="AV356" s="55"/>
      <c r="AW356" s="57"/>
      <c r="AX356" s="282"/>
      <c r="AY356" s="352">
        <f t="shared" ref="AY356" si="188">AH356</f>
        <v>0</v>
      </c>
      <c r="AZ356" s="350">
        <f>IF(AV355&lt;=設定シート!C$85,AH356,IF(AND(AV355&gt;=設定シート!E$85,AV355&lt;=設定シート!G$85),AH356*105/108,AH356))</f>
        <v>0</v>
      </c>
      <c r="BA356" s="347"/>
      <c r="BB356" s="350">
        <f t="shared" ref="BB356" si="189">IF($AL356="賃金で算定",0,INT(AY356*$AL356/100))</f>
        <v>0</v>
      </c>
      <c r="BC356" s="350">
        <f>IF(AY356=AZ356,BB356,AZ356*$AL356/100)</f>
        <v>0</v>
      </c>
      <c r="BD356" s="234"/>
      <c r="BE356" s="234"/>
      <c r="BL356" s="234">
        <f>IF(AY356=AZ356,0,1)</f>
        <v>0</v>
      </c>
      <c r="BM356" s="234" t="str">
        <f>IF(BL356=1,AL356,"")</f>
        <v/>
      </c>
    </row>
    <row r="357" spans="2:65" s="34" customFormat="1" ht="18" customHeight="1">
      <c r="B357" s="414"/>
      <c r="C357" s="415"/>
      <c r="D357" s="415"/>
      <c r="E357" s="415"/>
      <c r="F357" s="415"/>
      <c r="G357" s="415"/>
      <c r="H357" s="415"/>
      <c r="I357" s="451"/>
      <c r="J357" s="414"/>
      <c r="K357" s="415"/>
      <c r="L357" s="415"/>
      <c r="M357" s="415"/>
      <c r="N357" s="416"/>
      <c r="O357" s="389"/>
      <c r="P357" s="392" t="s">
        <v>45</v>
      </c>
      <c r="Q357" s="387"/>
      <c r="R357" s="382" t="s">
        <v>46</v>
      </c>
      <c r="S357" s="193"/>
      <c r="T357" s="420" t="s">
        <v>47</v>
      </c>
      <c r="U357" s="421"/>
      <c r="V357" s="422"/>
      <c r="W357" s="423"/>
      <c r="X357" s="423"/>
      <c r="Y357" s="77"/>
      <c r="Z357" s="41"/>
      <c r="AA357" s="42"/>
      <c r="AB357" s="42"/>
      <c r="AC357" s="43"/>
      <c r="AD357" s="41"/>
      <c r="AE357" s="42"/>
      <c r="AF357" s="42"/>
      <c r="AG357" s="48"/>
      <c r="AH357" s="409">
        <f>IF(V357="賃金で算定",V358+Z358-AD358,0)</f>
        <v>0</v>
      </c>
      <c r="AI357" s="410"/>
      <c r="AJ357" s="410"/>
      <c r="AK357" s="411"/>
      <c r="AL357" s="68"/>
      <c r="AM357" s="69"/>
      <c r="AN357" s="412"/>
      <c r="AO357" s="413"/>
      <c r="AP357" s="413"/>
      <c r="AQ357" s="413"/>
      <c r="AR357" s="413"/>
      <c r="AS357" s="40"/>
      <c r="AT357" s="58"/>
      <c r="AU357" s="58"/>
      <c r="AV357" s="55" t="str">
        <f>IF(OR(O357="",Q357=""),"", IF(O357&lt;20,DATE(O357+118,Q357,IF(S357="",1,S357)),DATE(O357+88,Q357,IF(S357="",1,S357))))</f>
        <v/>
      </c>
      <c r="AW357" s="57" t="str">
        <f>IF(AV357&lt;=設定シート!C$15,"昔",IF(AV357&lt;=設定シート!E$15,"上",IF(AV357&lt;=設定シート!G$15,"中","下")))</f>
        <v>下</v>
      </c>
      <c r="AX357" s="282">
        <f>IF(AV357&lt;=設定シート!$E$36,5,IF(AV357&lt;=設定シート!$I$36,7,IF(AV357&lt;=設定シート!$M$36,9,11)))</f>
        <v>11</v>
      </c>
      <c r="AY357" s="351"/>
      <c r="AZ357" s="349"/>
      <c r="BA357" s="353">
        <f t="shared" ref="BA357" si="190">AN357</f>
        <v>0</v>
      </c>
      <c r="BB357" s="349"/>
      <c r="BC357" s="349"/>
      <c r="BD357" s="234"/>
      <c r="BE357" s="234"/>
      <c r="BL357" s="1"/>
      <c r="BM357" s="1"/>
    </row>
    <row r="358" spans="2:65" s="34" customFormat="1" ht="18" customHeight="1">
      <c r="B358" s="417"/>
      <c r="C358" s="418"/>
      <c r="D358" s="418"/>
      <c r="E358" s="418"/>
      <c r="F358" s="418"/>
      <c r="G358" s="418"/>
      <c r="H358" s="418"/>
      <c r="I358" s="452"/>
      <c r="J358" s="417"/>
      <c r="K358" s="418"/>
      <c r="L358" s="418"/>
      <c r="M358" s="418"/>
      <c r="N358" s="419"/>
      <c r="O358" s="390"/>
      <c r="P358" s="393" t="s">
        <v>45</v>
      </c>
      <c r="Q358" s="388"/>
      <c r="R358" s="383" t="s">
        <v>46</v>
      </c>
      <c r="S358" s="196"/>
      <c r="T358" s="424" t="s">
        <v>48</v>
      </c>
      <c r="U358" s="425"/>
      <c r="V358" s="426"/>
      <c r="W358" s="427"/>
      <c r="X358" s="427"/>
      <c r="Y358" s="428"/>
      <c r="Z358" s="426"/>
      <c r="AA358" s="427"/>
      <c r="AB358" s="427"/>
      <c r="AC358" s="427"/>
      <c r="AD358" s="426">
        <v>0</v>
      </c>
      <c r="AE358" s="427"/>
      <c r="AF358" s="427"/>
      <c r="AG358" s="428"/>
      <c r="AH358" s="402">
        <f>IF(V357="賃金で算定",0,V358+Z358-AD358)</f>
        <v>0</v>
      </c>
      <c r="AI358" s="402"/>
      <c r="AJ358" s="402"/>
      <c r="AK358" s="403"/>
      <c r="AL358" s="407">
        <f>IF(V357="賃金で算定","賃金で算定",IF(OR(V358=0,$F365="",AV357=""),0,IF(AW357="昔",VLOOKUP($F365,労務比率,AX357,FALSE),IF(AW357="上",VLOOKUP($F365,労務比率,AX357,FALSE),IF(AW357="中",VLOOKUP($F365,労務比率,AX357,FALSE),VLOOKUP($F365,労務比率,AX357,FALSE))))))</f>
        <v>0</v>
      </c>
      <c r="AM358" s="408"/>
      <c r="AN358" s="404">
        <f>IF(V357="賃金で算定",0,INT(AH358*AL358/100))</f>
        <v>0</v>
      </c>
      <c r="AO358" s="405"/>
      <c r="AP358" s="405"/>
      <c r="AQ358" s="405"/>
      <c r="AR358" s="405"/>
      <c r="AS358" s="39"/>
      <c r="AT358" s="58"/>
      <c r="AU358" s="58"/>
      <c r="AV358" s="55"/>
      <c r="AW358" s="57"/>
      <c r="AX358" s="282"/>
      <c r="AY358" s="352">
        <f t="shared" ref="AY358" si="191">AH358</f>
        <v>0</v>
      </c>
      <c r="AZ358" s="350">
        <f>IF(AV357&lt;=設定シート!C$85,AH358,IF(AND(AV357&gt;=設定シート!E$85,AV357&lt;=設定シート!G$85),AH358*105/108,AH358))</f>
        <v>0</v>
      </c>
      <c r="BA358" s="347"/>
      <c r="BB358" s="350">
        <f t="shared" ref="BB358" si="192">IF($AL358="賃金で算定",0,INT(AY358*$AL358/100))</f>
        <v>0</v>
      </c>
      <c r="BC358" s="350">
        <f>IF(AY358=AZ358,BB358,AZ358*$AL358/100)</f>
        <v>0</v>
      </c>
      <c r="BD358" s="234"/>
      <c r="BE358" s="234"/>
      <c r="BL358" s="234">
        <f>IF(AY358=AZ358,0,1)</f>
        <v>0</v>
      </c>
      <c r="BM358" s="234" t="str">
        <f>IF(BL358=1,AL358,"")</f>
        <v/>
      </c>
    </row>
    <row r="359" spans="2:65" s="34" customFormat="1" ht="18" customHeight="1">
      <c r="B359" s="414"/>
      <c r="C359" s="415"/>
      <c r="D359" s="415"/>
      <c r="E359" s="415"/>
      <c r="F359" s="415"/>
      <c r="G359" s="415"/>
      <c r="H359" s="415"/>
      <c r="I359" s="451"/>
      <c r="J359" s="414"/>
      <c r="K359" s="415"/>
      <c r="L359" s="415"/>
      <c r="M359" s="415"/>
      <c r="N359" s="416"/>
      <c r="O359" s="389"/>
      <c r="P359" s="392" t="s">
        <v>45</v>
      </c>
      <c r="Q359" s="387"/>
      <c r="R359" s="382" t="s">
        <v>46</v>
      </c>
      <c r="S359" s="193"/>
      <c r="T359" s="420" t="s">
        <v>47</v>
      </c>
      <c r="U359" s="421"/>
      <c r="V359" s="422"/>
      <c r="W359" s="423"/>
      <c r="X359" s="423"/>
      <c r="Y359" s="77"/>
      <c r="Z359" s="41"/>
      <c r="AA359" s="42"/>
      <c r="AB359" s="42"/>
      <c r="AC359" s="43"/>
      <c r="AD359" s="41"/>
      <c r="AE359" s="42"/>
      <c r="AF359" s="42"/>
      <c r="AG359" s="48"/>
      <c r="AH359" s="409">
        <f>IF(V359="賃金で算定",V360+Z360-AD360,0)</f>
        <v>0</v>
      </c>
      <c r="AI359" s="410"/>
      <c r="AJ359" s="410"/>
      <c r="AK359" s="411"/>
      <c r="AL359" s="68"/>
      <c r="AM359" s="69"/>
      <c r="AN359" s="412"/>
      <c r="AO359" s="413"/>
      <c r="AP359" s="413"/>
      <c r="AQ359" s="413"/>
      <c r="AR359" s="413"/>
      <c r="AS359" s="40"/>
      <c r="AT359" s="58"/>
      <c r="AU359" s="58"/>
      <c r="AV359" s="55" t="str">
        <f>IF(OR(O359="",Q359=""),"", IF(O359&lt;20,DATE(O359+118,Q359,IF(S359="",1,S359)),DATE(O359+88,Q359,IF(S359="",1,S359))))</f>
        <v/>
      </c>
      <c r="AW359" s="57" t="str">
        <f>IF(AV359&lt;=設定シート!C$15,"昔",IF(AV359&lt;=設定シート!E$15,"上",IF(AV359&lt;=設定シート!G$15,"中","下")))</f>
        <v>下</v>
      </c>
      <c r="AX359" s="282">
        <f>IF(AV359&lt;=設定シート!$E$36,5,IF(AV359&lt;=設定シート!$I$36,7,IF(AV359&lt;=設定シート!$M$36,9,11)))</f>
        <v>11</v>
      </c>
      <c r="AY359" s="351"/>
      <c r="AZ359" s="349"/>
      <c r="BA359" s="353">
        <f t="shared" ref="BA359" si="193">AN359</f>
        <v>0</v>
      </c>
      <c r="BB359" s="349"/>
      <c r="BC359" s="349"/>
      <c r="BD359" s="234"/>
      <c r="BE359" s="234"/>
      <c r="BL359" s="1"/>
      <c r="BM359" s="1"/>
    </row>
    <row r="360" spans="2:65" s="34" customFormat="1" ht="18" customHeight="1">
      <c r="B360" s="417"/>
      <c r="C360" s="418"/>
      <c r="D360" s="418"/>
      <c r="E360" s="418"/>
      <c r="F360" s="418"/>
      <c r="G360" s="418"/>
      <c r="H360" s="418"/>
      <c r="I360" s="452"/>
      <c r="J360" s="417"/>
      <c r="K360" s="418"/>
      <c r="L360" s="418"/>
      <c r="M360" s="418"/>
      <c r="N360" s="419"/>
      <c r="O360" s="390"/>
      <c r="P360" s="393" t="s">
        <v>45</v>
      </c>
      <c r="Q360" s="388"/>
      <c r="R360" s="383" t="s">
        <v>46</v>
      </c>
      <c r="S360" s="196"/>
      <c r="T360" s="424" t="s">
        <v>48</v>
      </c>
      <c r="U360" s="425"/>
      <c r="V360" s="426"/>
      <c r="W360" s="427"/>
      <c r="X360" s="427"/>
      <c r="Y360" s="428"/>
      <c r="Z360" s="426"/>
      <c r="AA360" s="427"/>
      <c r="AB360" s="427"/>
      <c r="AC360" s="427"/>
      <c r="AD360" s="426">
        <v>0</v>
      </c>
      <c r="AE360" s="427"/>
      <c r="AF360" s="427"/>
      <c r="AG360" s="428"/>
      <c r="AH360" s="402">
        <f>IF(V359="賃金で算定",0,V360+Z360-AD360)</f>
        <v>0</v>
      </c>
      <c r="AI360" s="402"/>
      <c r="AJ360" s="402"/>
      <c r="AK360" s="403"/>
      <c r="AL360" s="407">
        <f>IF(V359="賃金で算定","賃金で算定",IF(OR(V360=0,$F365="",AV359=""),0,IF(AW359="昔",VLOOKUP($F365,労務比率,AX359,FALSE),IF(AW359="上",VLOOKUP($F365,労務比率,AX359,FALSE),IF(AW359="中",VLOOKUP($F365,労務比率,AX359,FALSE),VLOOKUP($F365,労務比率,AX359,FALSE))))))</f>
        <v>0</v>
      </c>
      <c r="AM360" s="408"/>
      <c r="AN360" s="404">
        <f>IF(V359="賃金で算定",0,INT(AH360*AL360/100))</f>
        <v>0</v>
      </c>
      <c r="AO360" s="405"/>
      <c r="AP360" s="405"/>
      <c r="AQ360" s="405"/>
      <c r="AR360" s="405"/>
      <c r="AS360" s="39"/>
      <c r="AT360" s="58"/>
      <c r="AU360" s="58"/>
      <c r="AV360" s="55"/>
      <c r="AW360" s="57"/>
      <c r="AX360" s="282"/>
      <c r="AY360" s="352">
        <f t="shared" ref="AY360" si="194">AH360</f>
        <v>0</v>
      </c>
      <c r="AZ360" s="350">
        <f>IF(AV359&lt;=設定シート!C$85,AH360,IF(AND(AV359&gt;=設定シート!E$85,AV359&lt;=設定シート!G$85),AH360*105/108,AH360))</f>
        <v>0</v>
      </c>
      <c r="BA360" s="347"/>
      <c r="BB360" s="350">
        <f t="shared" ref="BB360" si="195">IF($AL360="賃金で算定",0,INT(AY360*$AL360/100))</f>
        <v>0</v>
      </c>
      <c r="BC360" s="350">
        <f>IF(AY360=AZ360,BB360,AZ360*$AL360/100)</f>
        <v>0</v>
      </c>
      <c r="BD360" s="234"/>
      <c r="BE360" s="234"/>
      <c r="BL360" s="234">
        <f>IF(AY360=AZ360,0,1)</f>
        <v>0</v>
      </c>
      <c r="BM360" s="234" t="str">
        <f>IF(BL360=1,AL360,"")</f>
        <v/>
      </c>
    </row>
    <row r="361" spans="2:65" s="34" customFormat="1" ht="18" customHeight="1">
      <c r="B361" s="414"/>
      <c r="C361" s="415"/>
      <c r="D361" s="415"/>
      <c r="E361" s="415"/>
      <c r="F361" s="415"/>
      <c r="G361" s="415"/>
      <c r="H361" s="415"/>
      <c r="I361" s="451"/>
      <c r="J361" s="414"/>
      <c r="K361" s="415"/>
      <c r="L361" s="415"/>
      <c r="M361" s="415"/>
      <c r="N361" s="416"/>
      <c r="O361" s="389"/>
      <c r="P361" s="392" t="s">
        <v>45</v>
      </c>
      <c r="Q361" s="387"/>
      <c r="R361" s="382" t="s">
        <v>46</v>
      </c>
      <c r="S361" s="193"/>
      <c r="T361" s="420" t="s">
        <v>47</v>
      </c>
      <c r="U361" s="421"/>
      <c r="V361" s="422"/>
      <c r="W361" s="423"/>
      <c r="X361" s="423"/>
      <c r="Y361" s="77"/>
      <c r="Z361" s="41"/>
      <c r="AA361" s="42"/>
      <c r="AB361" s="42"/>
      <c r="AC361" s="43"/>
      <c r="AD361" s="41"/>
      <c r="AE361" s="42"/>
      <c r="AF361" s="42"/>
      <c r="AG361" s="48"/>
      <c r="AH361" s="409">
        <f>IF(V361="賃金で算定",V362+Z362-AD362,0)</f>
        <v>0</v>
      </c>
      <c r="AI361" s="410"/>
      <c r="AJ361" s="410"/>
      <c r="AK361" s="411"/>
      <c r="AL361" s="68"/>
      <c r="AM361" s="69"/>
      <c r="AN361" s="412"/>
      <c r="AO361" s="413"/>
      <c r="AP361" s="413"/>
      <c r="AQ361" s="413"/>
      <c r="AR361" s="413"/>
      <c r="AS361" s="40"/>
      <c r="AT361" s="58"/>
      <c r="AU361" s="58"/>
      <c r="AV361" s="55" t="str">
        <f>IF(OR(O361="",Q361=""),"", IF(O361&lt;20,DATE(O361+118,Q361,IF(S361="",1,S361)),DATE(O361+88,Q361,IF(S361="",1,S361))))</f>
        <v/>
      </c>
      <c r="AW361" s="57" t="str">
        <f>IF(AV361&lt;=設定シート!C$15,"昔",IF(AV361&lt;=設定シート!E$15,"上",IF(AV361&lt;=設定シート!G$15,"中","下")))</f>
        <v>下</v>
      </c>
      <c r="AX361" s="282">
        <f>IF(AV361&lt;=設定シート!$E$36,5,IF(AV361&lt;=設定シート!$I$36,7,IF(AV361&lt;=設定シート!$M$36,9,11)))</f>
        <v>11</v>
      </c>
      <c r="AY361" s="351"/>
      <c r="AZ361" s="349"/>
      <c r="BA361" s="353">
        <f t="shared" ref="BA361" si="196">AN361</f>
        <v>0</v>
      </c>
      <c r="BB361" s="349"/>
      <c r="BC361" s="349"/>
      <c r="BD361" s="234"/>
      <c r="BE361" s="234"/>
      <c r="BL361" s="1"/>
      <c r="BM361" s="1"/>
    </row>
    <row r="362" spans="2:65" s="34" customFormat="1" ht="18" customHeight="1">
      <c r="B362" s="417"/>
      <c r="C362" s="418"/>
      <c r="D362" s="418"/>
      <c r="E362" s="418"/>
      <c r="F362" s="418"/>
      <c r="G362" s="418"/>
      <c r="H362" s="418"/>
      <c r="I362" s="452"/>
      <c r="J362" s="417"/>
      <c r="K362" s="418"/>
      <c r="L362" s="418"/>
      <c r="M362" s="418"/>
      <c r="N362" s="419"/>
      <c r="O362" s="390"/>
      <c r="P362" s="393" t="s">
        <v>45</v>
      </c>
      <c r="Q362" s="388"/>
      <c r="R362" s="383" t="s">
        <v>46</v>
      </c>
      <c r="S362" s="196"/>
      <c r="T362" s="424" t="s">
        <v>48</v>
      </c>
      <c r="U362" s="425"/>
      <c r="V362" s="426"/>
      <c r="W362" s="427"/>
      <c r="X362" s="427"/>
      <c r="Y362" s="428"/>
      <c r="Z362" s="426"/>
      <c r="AA362" s="427"/>
      <c r="AB362" s="427"/>
      <c r="AC362" s="427"/>
      <c r="AD362" s="426">
        <v>0</v>
      </c>
      <c r="AE362" s="427"/>
      <c r="AF362" s="427"/>
      <c r="AG362" s="428"/>
      <c r="AH362" s="402">
        <f>IF(V361="賃金で算定",0,V362+Z362-AD362)</f>
        <v>0</v>
      </c>
      <c r="AI362" s="402"/>
      <c r="AJ362" s="402"/>
      <c r="AK362" s="403"/>
      <c r="AL362" s="407">
        <f>IF(V361="賃金で算定","賃金で算定",IF(OR(V362=0,$F365="",AV361=""),0,IF(AW361="昔",VLOOKUP($F365,労務比率,AX361,FALSE),IF(AW361="上",VLOOKUP($F365,労務比率,AX361,FALSE),IF(AW361="中",VLOOKUP($F365,労務比率,AX361,FALSE),VLOOKUP($F365,労務比率,AX361,FALSE))))))</f>
        <v>0</v>
      </c>
      <c r="AM362" s="408"/>
      <c r="AN362" s="404">
        <f>IF(V361="賃金で算定",0,INT(AH362*AL362/100))</f>
        <v>0</v>
      </c>
      <c r="AO362" s="405"/>
      <c r="AP362" s="405"/>
      <c r="AQ362" s="405"/>
      <c r="AR362" s="405"/>
      <c r="AS362" s="39"/>
      <c r="AT362" s="58"/>
      <c r="AU362" s="58"/>
      <c r="AV362" s="55"/>
      <c r="AW362" s="57"/>
      <c r="AX362" s="282"/>
      <c r="AY362" s="352">
        <f t="shared" ref="AY362" si="197">AH362</f>
        <v>0</v>
      </c>
      <c r="AZ362" s="350">
        <f>IF(AV361&lt;=設定シート!C$85,AH362,IF(AND(AV361&gt;=設定シート!E$85,AV361&lt;=設定シート!G$85),AH362*105/108,AH362))</f>
        <v>0</v>
      </c>
      <c r="BA362" s="347"/>
      <c r="BB362" s="350">
        <f t="shared" ref="BB362" si="198">IF($AL362="賃金で算定",0,INT(AY362*$AL362/100))</f>
        <v>0</v>
      </c>
      <c r="BC362" s="350">
        <f>IF(AY362=AZ362,BB362,AZ362*$AL362/100)</f>
        <v>0</v>
      </c>
      <c r="BD362" s="234"/>
      <c r="BE362" s="234"/>
      <c r="BL362" s="234">
        <f>IF(AY362=AZ362,0,1)</f>
        <v>0</v>
      </c>
      <c r="BM362" s="234" t="str">
        <f>IF(BL362=1,AL362,"")</f>
        <v/>
      </c>
    </row>
    <row r="363" spans="2:65" s="34" customFormat="1" ht="18" customHeight="1">
      <c r="B363" s="414"/>
      <c r="C363" s="415"/>
      <c r="D363" s="415"/>
      <c r="E363" s="415"/>
      <c r="F363" s="415"/>
      <c r="G363" s="415"/>
      <c r="H363" s="415"/>
      <c r="I363" s="451"/>
      <c r="J363" s="414"/>
      <c r="K363" s="415"/>
      <c r="L363" s="415"/>
      <c r="M363" s="415"/>
      <c r="N363" s="416"/>
      <c r="O363" s="389"/>
      <c r="P363" s="392" t="s">
        <v>45</v>
      </c>
      <c r="Q363" s="387"/>
      <c r="R363" s="382" t="s">
        <v>46</v>
      </c>
      <c r="S363" s="193"/>
      <c r="T363" s="420" t="s">
        <v>47</v>
      </c>
      <c r="U363" s="421"/>
      <c r="V363" s="422"/>
      <c r="W363" s="423"/>
      <c r="X363" s="423"/>
      <c r="Y363" s="77"/>
      <c r="Z363" s="41"/>
      <c r="AA363" s="42"/>
      <c r="AB363" s="42"/>
      <c r="AC363" s="43"/>
      <c r="AD363" s="41"/>
      <c r="AE363" s="42"/>
      <c r="AF363" s="42"/>
      <c r="AG363" s="48"/>
      <c r="AH363" s="409">
        <f>IF(V363="賃金で算定",V364+Z364-AD364,0)</f>
        <v>0</v>
      </c>
      <c r="AI363" s="410"/>
      <c r="AJ363" s="410"/>
      <c r="AK363" s="411"/>
      <c r="AL363" s="68"/>
      <c r="AM363" s="69"/>
      <c r="AN363" s="412"/>
      <c r="AO363" s="413"/>
      <c r="AP363" s="413"/>
      <c r="AQ363" s="413"/>
      <c r="AR363" s="413"/>
      <c r="AS363" s="40"/>
      <c r="AT363" s="58"/>
      <c r="AU363" s="58"/>
      <c r="AV363" s="55" t="str">
        <f>IF(OR(O363="",Q363=""),"", IF(O363&lt;20,DATE(O363+118,Q363,IF(S363="",1,S363)),DATE(O363+88,Q363,IF(S363="",1,S363))))</f>
        <v/>
      </c>
      <c r="AW363" s="57" t="str">
        <f>IF(AV363&lt;=設定シート!C$15,"昔",IF(AV363&lt;=設定シート!E$15,"上",IF(AV363&lt;=設定シート!G$15,"中","下")))</f>
        <v>下</v>
      </c>
      <c r="AX363" s="282">
        <f>IF(AV363&lt;=設定シート!$E$36,5,IF(AV363&lt;=設定シート!$I$36,7,IF(AV363&lt;=設定シート!$M$36,9,11)))</f>
        <v>11</v>
      </c>
      <c r="AY363" s="351"/>
      <c r="AZ363" s="349"/>
      <c r="BA363" s="353">
        <f t="shared" ref="BA363" si="199">AN363</f>
        <v>0</v>
      </c>
      <c r="BB363" s="349"/>
      <c r="BC363" s="349"/>
      <c r="BD363" s="234"/>
      <c r="BE363" s="234"/>
      <c r="BL363" s="1"/>
      <c r="BM363" s="1"/>
    </row>
    <row r="364" spans="2:65" s="34" customFormat="1" ht="18" customHeight="1">
      <c r="B364" s="417"/>
      <c r="C364" s="418"/>
      <c r="D364" s="418"/>
      <c r="E364" s="418"/>
      <c r="F364" s="418"/>
      <c r="G364" s="418"/>
      <c r="H364" s="418"/>
      <c r="I364" s="452"/>
      <c r="J364" s="417"/>
      <c r="K364" s="418"/>
      <c r="L364" s="418"/>
      <c r="M364" s="418"/>
      <c r="N364" s="419"/>
      <c r="O364" s="390"/>
      <c r="P364" s="391" t="s">
        <v>45</v>
      </c>
      <c r="Q364" s="388"/>
      <c r="R364" s="383" t="s">
        <v>46</v>
      </c>
      <c r="S364" s="196"/>
      <c r="T364" s="424" t="s">
        <v>48</v>
      </c>
      <c r="U364" s="425"/>
      <c r="V364" s="426"/>
      <c r="W364" s="427"/>
      <c r="X364" s="427"/>
      <c r="Y364" s="428"/>
      <c r="Z364" s="426"/>
      <c r="AA364" s="427"/>
      <c r="AB364" s="427"/>
      <c r="AC364" s="427"/>
      <c r="AD364" s="426">
        <v>0</v>
      </c>
      <c r="AE364" s="427"/>
      <c r="AF364" s="427"/>
      <c r="AG364" s="428"/>
      <c r="AH364" s="404">
        <f>IF(V363="賃金で算定",0,V364+Z364-AD364)</f>
        <v>0</v>
      </c>
      <c r="AI364" s="405"/>
      <c r="AJ364" s="405"/>
      <c r="AK364" s="406"/>
      <c r="AL364" s="407">
        <f>IF(V363="賃金で算定","賃金で算定",IF(OR(V364=0,$F365="",AV363=""),0,IF(AW363="昔",VLOOKUP($F365,労務比率,AX363,FALSE),IF(AW363="上",VLOOKUP($F365,労務比率,AX363,FALSE),IF(AW363="中",VLOOKUP($F365,労務比率,AX363,FALSE),VLOOKUP($F365,労務比率,AX363,FALSE))))))</f>
        <v>0</v>
      </c>
      <c r="AM364" s="408"/>
      <c r="AN364" s="404">
        <f>IF(V363="賃金で算定",0,INT(AH364*AL364/100))</f>
        <v>0</v>
      </c>
      <c r="AO364" s="405"/>
      <c r="AP364" s="405"/>
      <c r="AQ364" s="405"/>
      <c r="AR364" s="405"/>
      <c r="AS364" s="39"/>
      <c r="AT364" s="58"/>
      <c r="AU364" s="58"/>
      <c r="AV364" s="55"/>
      <c r="AW364" s="57"/>
      <c r="AX364" s="282"/>
      <c r="AY364" s="352">
        <f t="shared" ref="AY364" si="200">AH364</f>
        <v>0</v>
      </c>
      <c r="AZ364" s="350">
        <f>IF(AV363&lt;=設定シート!C$85,AH364,IF(AND(AV363&gt;=設定シート!E$85,AV363&lt;=設定シート!G$85),AH364*105/108,AH364))</f>
        <v>0</v>
      </c>
      <c r="BA364" s="347"/>
      <c r="BB364" s="350">
        <f t="shared" ref="BB364" si="201">IF($AL364="賃金で算定",0,INT(AY364*$AL364/100))</f>
        <v>0</v>
      </c>
      <c r="BC364" s="350">
        <f>IF(AY364=AZ364,BB364,AZ364*$AL364/100)</f>
        <v>0</v>
      </c>
      <c r="BD364" s="234"/>
      <c r="BE364" s="234"/>
      <c r="BL364" s="234">
        <f>IF(AY364=AZ364,0,1)</f>
        <v>0</v>
      </c>
      <c r="BM364" s="234" t="str">
        <f>IF(BL364=1,AL364,"")</f>
        <v/>
      </c>
    </row>
    <row r="365" spans="2:65" s="34" customFormat="1" ht="18" customHeight="1">
      <c r="B365" s="430" t="s">
        <v>134</v>
      </c>
      <c r="C365" s="431"/>
      <c r="D365" s="431"/>
      <c r="E365" s="432"/>
      <c r="F365" s="439"/>
      <c r="G365" s="440"/>
      <c r="H365" s="440"/>
      <c r="I365" s="440"/>
      <c r="J365" s="440"/>
      <c r="K365" s="440"/>
      <c r="L365" s="440"/>
      <c r="M365" s="440"/>
      <c r="N365" s="441"/>
      <c r="O365" s="430" t="s">
        <v>49</v>
      </c>
      <c r="P365" s="431"/>
      <c r="Q365" s="431"/>
      <c r="R365" s="431"/>
      <c r="S365" s="431"/>
      <c r="T365" s="431"/>
      <c r="U365" s="432"/>
      <c r="V365" s="448">
        <f>AH365</f>
        <v>0</v>
      </c>
      <c r="W365" s="449"/>
      <c r="X365" s="449"/>
      <c r="Y365" s="450"/>
      <c r="Z365" s="318"/>
      <c r="AA365" s="319"/>
      <c r="AB365" s="319"/>
      <c r="AC365" s="43"/>
      <c r="AD365" s="318"/>
      <c r="AE365" s="319"/>
      <c r="AF365" s="319"/>
      <c r="AG365" s="43"/>
      <c r="AH365" s="409">
        <f>AH347+AH349+AH351+AH353+AH355+AH357+AH359+AH361+AH363</f>
        <v>0</v>
      </c>
      <c r="AI365" s="410"/>
      <c r="AJ365" s="410"/>
      <c r="AK365" s="411"/>
      <c r="AL365" s="70"/>
      <c r="AM365" s="71"/>
      <c r="AN365" s="409">
        <f>AN347+AN349+AN351+AN353+AN355+AN357+AN359+AN361+AN363</f>
        <v>0</v>
      </c>
      <c r="AO365" s="410"/>
      <c r="AP365" s="410"/>
      <c r="AQ365" s="410"/>
      <c r="AR365" s="410"/>
      <c r="AS365" s="320"/>
      <c r="AT365" s="58"/>
      <c r="AU365" s="58"/>
      <c r="AW365" s="57"/>
      <c r="AX365" s="282"/>
      <c r="AY365" s="351"/>
      <c r="AZ365" s="354"/>
      <c r="BA365" s="361">
        <f>BA347+BA349+BA351+BA353+BA355+BA357+BA359+BA361+BA363</f>
        <v>0</v>
      </c>
      <c r="BB365" s="362">
        <f>BB348+BB350+BB352+BB354+BB356+BB358+BB360+BB362+BB364</f>
        <v>0</v>
      </c>
      <c r="BC365" s="362">
        <f>SUMIF(BL348:BL364,0,BC348:BC364)+ROUNDDOWN(ROUNDDOWN(BL365*105/108,0)*BM365/100,0)</f>
        <v>0</v>
      </c>
      <c r="BD365" s="234"/>
      <c r="BE365" s="234"/>
      <c r="BL365" s="234">
        <f>SUMIF(BL348:BL364,1,AH348:AK364)</f>
        <v>0</v>
      </c>
      <c r="BM365" s="234">
        <f>IF(COUNT(BM348:BM364)=0,0,SUM(BM348:BM364)/COUNT(BM348:BM364))</f>
        <v>0</v>
      </c>
    </row>
    <row r="366" spans="2:65" s="34" customFormat="1" ht="18" customHeight="1">
      <c r="B366" s="433"/>
      <c r="C366" s="434"/>
      <c r="D366" s="434"/>
      <c r="E366" s="435"/>
      <c r="F366" s="442"/>
      <c r="G366" s="443"/>
      <c r="H366" s="443"/>
      <c r="I366" s="443"/>
      <c r="J366" s="443"/>
      <c r="K366" s="443"/>
      <c r="L366" s="443"/>
      <c r="M366" s="443"/>
      <c r="N366" s="444"/>
      <c r="O366" s="433"/>
      <c r="P366" s="434"/>
      <c r="Q366" s="434"/>
      <c r="R366" s="434"/>
      <c r="S366" s="434"/>
      <c r="T366" s="434"/>
      <c r="U366" s="435"/>
      <c r="V366" s="401">
        <f>V348+V350+V352+V354+V356+V358+V360+V362+V364-V365</f>
        <v>0</v>
      </c>
      <c r="W366" s="402"/>
      <c r="X366" s="402"/>
      <c r="Y366" s="403"/>
      <c r="Z366" s="401">
        <f>Z348+Z350+Z352+Z354+Z356+Z358+Z360+Z362+Z364</f>
        <v>0</v>
      </c>
      <c r="AA366" s="402"/>
      <c r="AB366" s="402"/>
      <c r="AC366" s="402"/>
      <c r="AD366" s="401">
        <f>AD348+AD350+AD352+AD354+AD356+AD358+AD360+AD362+AD364</f>
        <v>0</v>
      </c>
      <c r="AE366" s="402"/>
      <c r="AF366" s="402"/>
      <c r="AG366" s="402"/>
      <c r="AH366" s="401">
        <f>AY366</f>
        <v>0</v>
      </c>
      <c r="AI366" s="402"/>
      <c r="AJ366" s="402"/>
      <c r="AK366" s="402"/>
      <c r="AL366" s="325"/>
      <c r="AM366" s="326"/>
      <c r="AN366" s="401">
        <f>BB366</f>
        <v>0</v>
      </c>
      <c r="AO366" s="402"/>
      <c r="AP366" s="402"/>
      <c r="AQ366" s="402"/>
      <c r="AR366" s="402"/>
      <c r="AS366" s="322"/>
      <c r="AT366" s="58"/>
      <c r="AU366" s="58"/>
      <c r="AW366" s="57"/>
      <c r="AX366" s="282"/>
      <c r="AY366" s="357">
        <f>AY348+AY350+AY352+AY354+AY356+AY358+AY360+AY362+AY364</f>
        <v>0</v>
      </c>
      <c r="AZ366" s="359"/>
      <c r="BA366" s="359"/>
      <c r="BB366" s="355">
        <f>BB365</f>
        <v>0</v>
      </c>
      <c r="BC366" s="363"/>
      <c r="BD366" s="234"/>
      <c r="BE366" s="234"/>
    </row>
    <row r="367" spans="2:65" s="34" customFormat="1" ht="18" customHeight="1">
      <c r="B367" s="436"/>
      <c r="C367" s="437"/>
      <c r="D367" s="437"/>
      <c r="E367" s="438"/>
      <c r="F367" s="445"/>
      <c r="G367" s="446"/>
      <c r="H367" s="446"/>
      <c r="I367" s="446"/>
      <c r="J367" s="446"/>
      <c r="K367" s="446"/>
      <c r="L367" s="446"/>
      <c r="M367" s="446"/>
      <c r="N367" s="447"/>
      <c r="O367" s="436"/>
      <c r="P367" s="437"/>
      <c r="Q367" s="437"/>
      <c r="R367" s="437"/>
      <c r="S367" s="437"/>
      <c r="T367" s="437"/>
      <c r="U367" s="438"/>
      <c r="V367" s="404"/>
      <c r="W367" s="405"/>
      <c r="X367" s="405"/>
      <c r="Y367" s="406"/>
      <c r="Z367" s="404"/>
      <c r="AA367" s="405"/>
      <c r="AB367" s="405"/>
      <c r="AC367" s="405"/>
      <c r="AD367" s="404"/>
      <c r="AE367" s="405"/>
      <c r="AF367" s="405"/>
      <c r="AG367" s="405"/>
      <c r="AH367" s="404">
        <f>AZ367</f>
        <v>0</v>
      </c>
      <c r="AI367" s="405"/>
      <c r="AJ367" s="405"/>
      <c r="AK367" s="406"/>
      <c r="AL367" s="323"/>
      <c r="AM367" s="324"/>
      <c r="AN367" s="404">
        <f>BC367</f>
        <v>0</v>
      </c>
      <c r="AO367" s="405"/>
      <c r="AP367" s="405"/>
      <c r="AQ367" s="405"/>
      <c r="AR367" s="405"/>
      <c r="AS367" s="321"/>
      <c r="AT367" s="58"/>
      <c r="AU367" s="198"/>
      <c r="AW367" s="57"/>
      <c r="AX367" s="282"/>
      <c r="AY367" s="358"/>
      <c r="AZ367" s="360">
        <f>IF(AZ348+AZ350+AZ352+AZ354+AZ356+AZ358+AZ360+AZ362+AZ364=AY366,0,ROUNDDOWN(AZ348+AZ350+AZ352+AZ354+AZ356+AZ358+AZ360+AZ362+AZ364,0))</f>
        <v>0</v>
      </c>
      <c r="BA367" s="356"/>
      <c r="BB367" s="356"/>
      <c r="BC367" s="360">
        <f>IF(BC365=BB366,0,BC365)</f>
        <v>0</v>
      </c>
      <c r="BD367" s="234"/>
      <c r="BE367" s="234"/>
    </row>
    <row r="368" spans="2:65" s="34" customFormat="1" ht="18" customHeight="1">
      <c r="AD368" s="1" t="str">
        <f>IF(AND($F365="",$V365+$V366&gt;0),"事業の種類を選択してください。","")</f>
        <v/>
      </c>
      <c r="AE368" s="1"/>
      <c r="AF368" s="1"/>
      <c r="AG368" s="1"/>
      <c r="AH368" s="1"/>
      <c r="AI368" s="1"/>
      <c r="AJ368" s="1"/>
      <c r="AK368" s="1"/>
      <c r="AL368" s="1"/>
      <c r="AM368" s="1"/>
      <c r="AN368" s="429">
        <f>IF(AN365=0,0,AN365+IF(AN367=0,AN366,AN367))</f>
        <v>0</v>
      </c>
      <c r="AO368" s="429"/>
      <c r="AP368" s="429"/>
      <c r="AQ368" s="429"/>
      <c r="AR368" s="429"/>
      <c r="AS368" s="58"/>
      <c r="AT368" s="58"/>
      <c r="AU368" s="58"/>
      <c r="AW368" s="57"/>
      <c r="AX368" s="282"/>
      <c r="AY368" s="282"/>
      <c r="AZ368" s="282"/>
      <c r="BA368" s="282"/>
      <c r="BB368" s="282"/>
      <c r="BC368" s="282"/>
      <c r="BD368" s="234"/>
      <c r="BE368" s="234"/>
    </row>
    <row r="369" spans="2:57" s="34" customFormat="1" ht="31.5" customHeight="1">
      <c r="AN369" s="79"/>
      <c r="AO369" s="79"/>
      <c r="AP369" s="79"/>
      <c r="AQ369" s="79"/>
      <c r="AR369" s="79"/>
      <c r="AS369" s="58"/>
      <c r="AT369" s="58"/>
      <c r="AU369" s="58"/>
      <c r="AW369" s="57"/>
      <c r="AX369" s="282"/>
      <c r="AY369" s="282"/>
      <c r="AZ369" s="282"/>
      <c r="BA369" s="282"/>
      <c r="BB369" s="282"/>
      <c r="BC369" s="282"/>
      <c r="BD369" s="234"/>
      <c r="BE369" s="234"/>
    </row>
    <row r="370" spans="2:57" s="34" customFormat="1" ht="7.5" customHeight="1">
      <c r="X370" s="36"/>
      <c r="Y370" s="36"/>
      <c r="Z370" s="58"/>
      <c r="AA370" s="58"/>
      <c r="AB370" s="58"/>
      <c r="AC370" s="58"/>
      <c r="AD370" s="58"/>
      <c r="AE370" s="58"/>
      <c r="AF370" s="58"/>
      <c r="AG370" s="58"/>
      <c r="AH370" s="58"/>
      <c r="AI370" s="58"/>
      <c r="AJ370" s="58"/>
      <c r="AK370" s="58"/>
      <c r="AL370" s="58"/>
      <c r="AM370" s="58"/>
      <c r="AN370" s="58"/>
      <c r="AO370" s="58"/>
      <c r="AP370" s="58"/>
      <c r="AQ370" s="58"/>
      <c r="AR370" s="58"/>
      <c r="AS370" s="58"/>
      <c r="AT370" s="1"/>
      <c r="AU370" s="1"/>
      <c r="AW370" s="57"/>
      <c r="AX370" s="282"/>
      <c r="AY370" s="282"/>
      <c r="AZ370" s="282"/>
      <c r="BA370" s="282"/>
      <c r="BB370" s="282"/>
      <c r="BC370" s="282"/>
      <c r="BD370" s="234"/>
      <c r="BE370" s="234"/>
    </row>
    <row r="371" spans="2:57" s="34" customFormat="1" ht="10.5" customHeight="1">
      <c r="X371" s="36"/>
      <c r="Y371" s="36"/>
      <c r="Z371" s="58"/>
      <c r="AA371" s="58"/>
      <c r="AB371" s="58"/>
      <c r="AC371" s="58"/>
      <c r="AD371" s="58"/>
      <c r="AE371" s="58"/>
      <c r="AF371" s="58"/>
      <c r="AG371" s="58"/>
      <c r="AH371" s="58"/>
      <c r="AI371" s="58"/>
      <c r="AJ371" s="58"/>
      <c r="AK371" s="58"/>
      <c r="AL371" s="58"/>
      <c r="AM371" s="58"/>
      <c r="AN371" s="58"/>
      <c r="AO371" s="58"/>
      <c r="AP371" s="58"/>
      <c r="AQ371" s="58"/>
      <c r="AR371" s="58"/>
      <c r="AS371" s="58"/>
      <c r="AT371" s="1"/>
      <c r="AU371" s="1"/>
      <c r="AW371" s="57"/>
      <c r="AX371" s="282"/>
      <c r="AY371" s="282"/>
      <c r="AZ371" s="282"/>
      <c r="BA371" s="282"/>
      <c r="BB371" s="282"/>
      <c r="BC371" s="282"/>
      <c r="BD371" s="234"/>
      <c r="BE371" s="234"/>
    </row>
    <row r="372" spans="2:57" s="34" customFormat="1" ht="5.25" customHeight="1">
      <c r="X372" s="36"/>
      <c r="Y372" s="36"/>
      <c r="Z372" s="58"/>
      <c r="AA372" s="58"/>
      <c r="AB372" s="58"/>
      <c r="AC372" s="58"/>
      <c r="AD372" s="58"/>
      <c r="AE372" s="58"/>
      <c r="AF372" s="58"/>
      <c r="AG372" s="58"/>
      <c r="AH372" s="58"/>
      <c r="AI372" s="58"/>
      <c r="AJ372" s="58"/>
      <c r="AK372" s="58"/>
      <c r="AL372" s="58"/>
      <c r="AM372" s="58"/>
      <c r="AN372" s="58"/>
      <c r="AO372" s="58"/>
      <c r="AP372" s="58"/>
      <c r="AQ372" s="58"/>
      <c r="AR372" s="58"/>
      <c r="AS372" s="58"/>
      <c r="AT372" s="1"/>
      <c r="AU372" s="1"/>
      <c r="AW372" s="57"/>
      <c r="AX372" s="282"/>
      <c r="AY372" s="282"/>
      <c r="AZ372" s="282"/>
      <c r="BA372" s="282"/>
      <c r="BB372" s="282"/>
      <c r="BC372" s="282"/>
      <c r="BD372" s="234"/>
      <c r="BE372" s="234"/>
    </row>
    <row r="373" spans="2:57" s="34" customFormat="1" ht="5.25" customHeight="1">
      <c r="X373" s="36"/>
      <c r="Y373" s="36"/>
      <c r="Z373" s="58"/>
      <c r="AA373" s="58"/>
      <c r="AB373" s="58"/>
      <c r="AC373" s="58"/>
      <c r="AD373" s="58"/>
      <c r="AE373" s="58"/>
      <c r="AF373" s="58"/>
      <c r="AG373" s="58"/>
      <c r="AH373" s="58"/>
      <c r="AI373" s="58"/>
      <c r="AJ373" s="58"/>
      <c r="AK373" s="58"/>
      <c r="AL373" s="58"/>
      <c r="AM373" s="58"/>
      <c r="AN373" s="58"/>
      <c r="AO373" s="58"/>
      <c r="AP373" s="58"/>
      <c r="AQ373" s="58"/>
      <c r="AR373" s="58"/>
      <c r="AS373" s="58"/>
      <c r="AT373" s="1"/>
      <c r="AU373" s="1"/>
      <c r="AW373" s="57"/>
      <c r="AX373" s="282"/>
      <c r="AY373" s="282"/>
      <c r="AZ373" s="282"/>
      <c r="BA373" s="282"/>
      <c r="BB373" s="282"/>
      <c r="BC373" s="282"/>
      <c r="BD373" s="234"/>
      <c r="BE373" s="234"/>
    </row>
    <row r="374" spans="2:57" s="34" customFormat="1" ht="5.25" customHeight="1">
      <c r="X374" s="36"/>
      <c r="Y374" s="36"/>
      <c r="Z374" s="58"/>
      <c r="AA374" s="58"/>
      <c r="AB374" s="58"/>
      <c r="AC374" s="58"/>
      <c r="AD374" s="58"/>
      <c r="AE374" s="58"/>
      <c r="AF374" s="58"/>
      <c r="AG374" s="58"/>
      <c r="AH374" s="58"/>
      <c r="AI374" s="58"/>
      <c r="AJ374" s="58"/>
      <c r="AK374" s="58"/>
      <c r="AL374" s="58"/>
      <c r="AM374" s="58"/>
      <c r="AN374" s="58"/>
      <c r="AO374" s="58"/>
      <c r="AP374" s="58"/>
      <c r="AQ374" s="58"/>
      <c r="AR374" s="58"/>
      <c r="AS374" s="58"/>
      <c r="AT374" s="1"/>
      <c r="AU374" s="1"/>
      <c r="AW374" s="57"/>
      <c r="AX374" s="282"/>
      <c r="AY374" s="282"/>
      <c r="AZ374" s="282"/>
      <c r="BA374" s="282"/>
      <c r="BB374" s="282"/>
      <c r="BC374" s="282"/>
      <c r="BD374" s="234"/>
      <c r="BE374" s="234"/>
    </row>
    <row r="375" spans="2:57" s="34" customFormat="1" ht="5.25" customHeight="1">
      <c r="X375" s="36"/>
      <c r="Y375" s="36"/>
      <c r="Z375" s="58"/>
      <c r="AA375" s="58"/>
      <c r="AB375" s="58"/>
      <c r="AC375" s="58"/>
      <c r="AD375" s="58"/>
      <c r="AE375" s="58"/>
      <c r="AF375" s="58"/>
      <c r="AG375" s="58"/>
      <c r="AH375" s="58"/>
      <c r="AI375" s="58"/>
      <c r="AJ375" s="58"/>
      <c r="AK375" s="58"/>
      <c r="AL375" s="58"/>
      <c r="AM375" s="58"/>
      <c r="AN375" s="58"/>
      <c r="AO375" s="58"/>
      <c r="AP375" s="58"/>
      <c r="AQ375" s="58"/>
      <c r="AR375" s="58"/>
      <c r="AS375" s="58"/>
      <c r="AT375" s="1"/>
      <c r="AU375" s="1"/>
      <c r="AW375" s="57"/>
      <c r="AX375" s="282"/>
      <c r="AY375" s="282"/>
      <c r="AZ375" s="282"/>
      <c r="BA375" s="282"/>
      <c r="BB375" s="282"/>
      <c r="BC375" s="282"/>
      <c r="BD375" s="234"/>
      <c r="BE375" s="234"/>
    </row>
    <row r="376" spans="2:57" s="34" customFormat="1" ht="17.25" customHeight="1">
      <c r="B376" s="59" t="s">
        <v>50</v>
      </c>
      <c r="L376" s="58"/>
      <c r="M376" s="58"/>
      <c r="N376" s="58"/>
      <c r="O376" s="58"/>
      <c r="P376" s="58"/>
      <c r="Q376" s="58"/>
      <c r="R376" s="58"/>
      <c r="S376" s="60"/>
      <c r="T376" s="60"/>
      <c r="U376" s="60"/>
      <c r="V376" s="60"/>
      <c r="W376" s="60"/>
      <c r="X376" s="58"/>
      <c r="Y376" s="58"/>
      <c r="Z376" s="58"/>
      <c r="AA376" s="58"/>
      <c r="AB376" s="58"/>
      <c r="AC376" s="58"/>
      <c r="AL376" s="61"/>
      <c r="AM376" s="1"/>
      <c r="AN376" s="1"/>
      <c r="AO376" s="1"/>
      <c r="AP376" s="1"/>
      <c r="AW376" s="57"/>
      <c r="AX376" s="282"/>
      <c r="AY376" s="282"/>
      <c r="AZ376" s="282"/>
      <c r="BA376" s="282"/>
      <c r="BB376" s="282"/>
      <c r="BC376" s="282"/>
      <c r="BD376" s="234"/>
      <c r="BE376" s="234"/>
    </row>
    <row r="377" spans="2:57" s="34" customFormat="1" ht="12.75" customHeight="1">
      <c r="L377" s="58"/>
      <c r="M377" s="62"/>
      <c r="N377" s="62"/>
      <c r="O377" s="62"/>
      <c r="P377" s="62"/>
      <c r="Q377" s="62"/>
      <c r="R377" s="62"/>
      <c r="S377" s="62"/>
      <c r="T377" s="63"/>
      <c r="U377" s="63"/>
      <c r="V377" s="63"/>
      <c r="W377" s="63"/>
      <c r="X377" s="63"/>
      <c r="Y377" s="63"/>
      <c r="Z377" s="63"/>
      <c r="AA377" s="62"/>
      <c r="AB377" s="62"/>
      <c r="AC377" s="62"/>
      <c r="AL377" s="61"/>
      <c r="AM377" s="540" t="s">
        <v>325</v>
      </c>
      <c r="AN377" s="541"/>
      <c r="AO377" s="541"/>
      <c r="AP377" s="542"/>
      <c r="AW377" s="57"/>
      <c r="AX377" s="282"/>
      <c r="AY377" s="282"/>
      <c r="AZ377" s="282"/>
      <c r="BA377" s="282"/>
      <c r="BB377" s="282"/>
      <c r="BC377" s="282"/>
      <c r="BD377" s="234"/>
      <c r="BE377" s="234"/>
    </row>
    <row r="378" spans="2:57" s="34" customFormat="1" ht="12.75" customHeight="1">
      <c r="L378" s="58"/>
      <c r="M378" s="62"/>
      <c r="N378" s="62"/>
      <c r="O378" s="62"/>
      <c r="P378" s="62"/>
      <c r="Q378" s="62"/>
      <c r="R378" s="62"/>
      <c r="S378" s="62"/>
      <c r="T378" s="63"/>
      <c r="U378" s="63"/>
      <c r="V378" s="63"/>
      <c r="W378" s="63"/>
      <c r="X378" s="63"/>
      <c r="Y378" s="63"/>
      <c r="Z378" s="63"/>
      <c r="AA378" s="62"/>
      <c r="AB378" s="62"/>
      <c r="AC378" s="62"/>
      <c r="AL378" s="61"/>
      <c r="AM378" s="543"/>
      <c r="AN378" s="544"/>
      <c r="AO378" s="544"/>
      <c r="AP378" s="545"/>
      <c r="AW378" s="57"/>
      <c r="AX378" s="282"/>
      <c r="AY378" s="282"/>
      <c r="AZ378" s="282"/>
      <c r="BA378" s="282"/>
      <c r="BB378" s="282"/>
      <c r="BC378" s="282"/>
      <c r="BD378" s="234"/>
      <c r="BE378" s="234"/>
    </row>
    <row r="379" spans="2:57" s="34" customFormat="1" ht="12.75" customHeight="1">
      <c r="L379" s="58"/>
      <c r="M379" s="62"/>
      <c r="N379" s="62"/>
      <c r="O379" s="62"/>
      <c r="P379" s="62"/>
      <c r="Q379" s="62"/>
      <c r="R379" s="62"/>
      <c r="S379" s="62"/>
      <c r="T379" s="62"/>
      <c r="U379" s="62"/>
      <c r="V379" s="62"/>
      <c r="W379" s="62"/>
      <c r="X379" s="62"/>
      <c r="Y379" s="62"/>
      <c r="Z379" s="62"/>
      <c r="AA379" s="62"/>
      <c r="AB379" s="62"/>
      <c r="AC379" s="62"/>
      <c r="AL379" s="61"/>
      <c r="AM379" s="394"/>
      <c r="AN379" s="394"/>
      <c r="AO379" s="4"/>
      <c r="AP379" s="4"/>
      <c r="AW379" s="57"/>
      <c r="AX379" s="282"/>
      <c r="AY379" s="282"/>
      <c r="AZ379" s="282"/>
      <c r="BA379" s="282"/>
      <c r="BB379" s="282"/>
      <c r="BC379" s="282"/>
      <c r="BD379" s="234"/>
      <c r="BE379" s="234"/>
    </row>
    <row r="380" spans="2:57" s="34" customFormat="1" ht="6" customHeight="1">
      <c r="L380" s="58"/>
      <c r="M380" s="62"/>
      <c r="N380" s="62"/>
      <c r="O380" s="62"/>
      <c r="P380" s="62"/>
      <c r="Q380" s="62"/>
      <c r="R380" s="62"/>
      <c r="S380" s="62"/>
      <c r="T380" s="62"/>
      <c r="U380" s="62"/>
      <c r="V380" s="62"/>
      <c r="W380" s="62"/>
      <c r="X380" s="62"/>
      <c r="Y380" s="62"/>
      <c r="Z380" s="62"/>
      <c r="AA380" s="62"/>
      <c r="AB380" s="62"/>
      <c r="AC380" s="62"/>
      <c r="AL380" s="61"/>
      <c r="AM380" s="61"/>
      <c r="AW380" s="57"/>
      <c r="AX380" s="282"/>
      <c r="AY380" s="282"/>
      <c r="AZ380" s="282"/>
      <c r="BA380" s="282"/>
      <c r="BB380" s="282"/>
      <c r="BC380" s="282"/>
      <c r="BD380" s="234"/>
      <c r="BE380" s="234"/>
    </row>
    <row r="381" spans="2:57" s="34" customFormat="1" ht="12.75" customHeight="1">
      <c r="B381" s="515" t="s">
        <v>2</v>
      </c>
      <c r="C381" s="516"/>
      <c r="D381" s="516"/>
      <c r="E381" s="516"/>
      <c r="F381" s="516"/>
      <c r="G381" s="516"/>
      <c r="H381" s="516"/>
      <c r="I381" s="516"/>
      <c r="J381" s="518" t="s">
        <v>10</v>
      </c>
      <c r="K381" s="518"/>
      <c r="L381" s="64" t="s">
        <v>3</v>
      </c>
      <c r="M381" s="518" t="s">
        <v>11</v>
      </c>
      <c r="N381" s="518"/>
      <c r="O381" s="519" t="s">
        <v>12</v>
      </c>
      <c r="P381" s="518"/>
      <c r="Q381" s="518"/>
      <c r="R381" s="518"/>
      <c r="S381" s="518"/>
      <c r="T381" s="518"/>
      <c r="U381" s="518" t="s">
        <v>13</v>
      </c>
      <c r="V381" s="518"/>
      <c r="W381" s="518"/>
      <c r="X381" s="58"/>
      <c r="Y381" s="58"/>
      <c r="Z381" s="58"/>
      <c r="AA381" s="58"/>
      <c r="AB381" s="58"/>
      <c r="AC381" s="58"/>
      <c r="AD381" s="35"/>
      <c r="AE381" s="35"/>
      <c r="AF381" s="35"/>
      <c r="AG381" s="35"/>
      <c r="AH381" s="35"/>
      <c r="AI381" s="35"/>
      <c r="AJ381" s="35"/>
      <c r="AK381" s="58"/>
      <c r="AL381" s="520">
        <f ca="1">$AL$9</f>
        <v>30</v>
      </c>
      <c r="AM381" s="521"/>
      <c r="AN381" s="526" t="s">
        <v>4</v>
      </c>
      <c r="AO381" s="526"/>
      <c r="AP381" s="521">
        <v>10</v>
      </c>
      <c r="AQ381" s="521"/>
      <c r="AR381" s="529" t="s">
        <v>5</v>
      </c>
      <c r="AS381" s="530"/>
      <c r="AT381" s="58"/>
      <c r="AU381" s="58"/>
      <c r="AW381" s="57"/>
      <c r="AX381" s="282"/>
      <c r="AY381" s="282"/>
      <c r="AZ381" s="282"/>
      <c r="BA381" s="282"/>
      <c r="BB381" s="282"/>
      <c r="BC381" s="282"/>
      <c r="BD381" s="234"/>
      <c r="BE381" s="234"/>
    </row>
    <row r="382" spans="2:57" s="34" customFormat="1" ht="13.5" customHeight="1">
      <c r="B382" s="516"/>
      <c r="C382" s="516"/>
      <c r="D382" s="516"/>
      <c r="E382" s="516"/>
      <c r="F382" s="516"/>
      <c r="G382" s="516"/>
      <c r="H382" s="516"/>
      <c r="I382" s="516"/>
      <c r="J382" s="535">
        <f>$J$10</f>
        <v>0</v>
      </c>
      <c r="K382" s="473">
        <f>$K$10</f>
        <v>0</v>
      </c>
      <c r="L382" s="537">
        <f>$L$10</f>
        <v>0</v>
      </c>
      <c r="M382" s="476">
        <f>$M$10</f>
        <v>0</v>
      </c>
      <c r="N382" s="473">
        <f>$N$10</f>
        <v>0</v>
      </c>
      <c r="O382" s="476">
        <f>$O$10</f>
        <v>0</v>
      </c>
      <c r="P382" s="470">
        <f>$P$10</f>
        <v>0</v>
      </c>
      <c r="Q382" s="470">
        <f>$Q$10</f>
        <v>0</v>
      </c>
      <c r="R382" s="470">
        <f>$R$10</f>
        <v>0</v>
      </c>
      <c r="S382" s="470">
        <f>$S$10</f>
        <v>0</v>
      </c>
      <c r="T382" s="473">
        <f>$T$10</f>
        <v>0</v>
      </c>
      <c r="U382" s="476">
        <f>$U$10</f>
        <v>0</v>
      </c>
      <c r="V382" s="470">
        <f>$V$10</f>
        <v>0</v>
      </c>
      <c r="W382" s="473">
        <f>$W$10</f>
        <v>0</v>
      </c>
      <c r="X382" s="58"/>
      <c r="Y382" s="58"/>
      <c r="Z382" s="58"/>
      <c r="AA382" s="58"/>
      <c r="AB382" s="58"/>
      <c r="AC382" s="58"/>
      <c r="AD382" s="35"/>
      <c r="AE382" s="35"/>
      <c r="AF382" s="35"/>
      <c r="AG382" s="35"/>
      <c r="AH382" s="35"/>
      <c r="AI382" s="35"/>
      <c r="AJ382" s="35"/>
      <c r="AK382" s="58"/>
      <c r="AL382" s="522"/>
      <c r="AM382" s="523"/>
      <c r="AN382" s="527"/>
      <c r="AO382" s="527"/>
      <c r="AP382" s="523"/>
      <c r="AQ382" s="523"/>
      <c r="AR382" s="531"/>
      <c r="AS382" s="532"/>
      <c r="AT382" s="58"/>
      <c r="AU382" s="58"/>
      <c r="AW382" s="57"/>
      <c r="AX382" s="282"/>
      <c r="AY382" s="282"/>
      <c r="AZ382" s="282"/>
      <c r="BA382" s="282"/>
      <c r="BB382" s="282"/>
      <c r="BC382" s="282"/>
      <c r="BD382" s="234"/>
      <c r="BE382" s="234"/>
    </row>
    <row r="383" spans="2:57" s="34" customFormat="1" ht="9" customHeight="1">
      <c r="B383" s="516"/>
      <c r="C383" s="516"/>
      <c r="D383" s="516"/>
      <c r="E383" s="516"/>
      <c r="F383" s="516"/>
      <c r="G383" s="516"/>
      <c r="H383" s="516"/>
      <c r="I383" s="516"/>
      <c r="J383" s="536"/>
      <c r="K383" s="474"/>
      <c r="L383" s="538"/>
      <c r="M383" s="477"/>
      <c r="N383" s="474"/>
      <c r="O383" s="477"/>
      <c r="P383" s="471"/>
      <c r="Q383" s="471"/>
      <c r="R383" s="471"/>
      <c r="S383" s="471"/>
      <c r="T383" s="474"/>
      <c r="U383" s="477"/>
      <c r="V383" s="471"/>
      <c r="W383" s="474"/>
      <c r="X383" s="58"/>
      <c r="Y383" s="58"/>
      <c r="Z383" s="58"/>
      <c r="AA383" s="58"/>
      <c r="AB383" s="58"/>
      <c r="AC383" s="58"/>
      <c r="AD383" s="35"/>
      <c r="AE383" s="35"/>
      <c r="AF383" s="35"/>
      <c r="AG383" s="35"/>
      <c r="AH383" s="35"/>
      <c r="AI383" s="35"/>
      <c r="AJ383" s="35"/>
      <c r="AK383" s="58"/>
      <c r="AL383" s="524"/>
      <c r="AM383" s="525"/>
      <c r="AN383" s="528"/>
      <c r="AO383" s="528"/>
      <c r="AP383" s="525"/>
      <c r="AQ383" s="525"/>
      <c r="AR383" s="533"/>
      <c r="AS383" s="534"/>
      <c r="AT383" s="58"/>
      <c r="AU383" s="58"/>
      <c r="AW383" s="57"/>
      <c r="AX383" s="282"/>
      <c r="AY383" s="282"/>
      <c r="AZ383" s="282"/>
      <c r="BA383" s="282"/>
      <c r="BB383" s="282"/>
      <c r="BC383" s="282"/>
      <c r="BD383" s="234"/>
      <c r="BE383" s="234"/>
    </row>
    <row r="384" spans="2:57" s="34" customFormat="1" ht="6" customHeight="1">
      <c r="B384" s="517"/>
      <c r="C384" s="517"/>
      <c r="D384" s="517"/>
      <c r="E384" s="517"/>
      <c r="F384" s="517"/>
      <c r="G384" s="517"/>
      <c r="H384" s="517"/>
      <c r="I384" s="517"/>
      <c r="J384" s="536"/>
      <c r="K384" s="475"/>
      <c r="L384" s="539"/>
      <c r="M384" s="478"/>
      <c r="N384" s="475"/>
      <c r="O384" s="478"/>
      <c r="P384" s="472"/>
      <c r="Q384" s="472"/>
      <c r="R384" s="472"/>
      <c r="S384" s="472"/>
      <c r="T384" s="475"/>
      <c r="U384" s="478"/>
      <c r="V384" s="472"/>
      <c r="W384" s="475"/>
      <c r="X384" s="58"/>
      <c r="Y384" s="58"/>
      <c r="Z384" s="58"/>
      <c r="AA384" s="58"/>
      <c r="AB384" s="58"/>
      <c r="AC384" s="58"/>
      <c r="AD384" s="58"/>
      <c r="AE384" s="58"/>
      <c r="AF384" s="58"/>
      <c r="AG384" s="58"/>
      <c r="AH384" s="58"/>
      <c r="AI384" s="58"/>
      <c r="AJ384" s="58"/>
      <c r="AK384" s="58"/>
      <c r="AN384" s="1"/>
      <c r="AO384" s="1"/>
      <c r="AP384" s="1"/>
      <c r="AQ384" s="1"/>
      <c r="AR384" s="1"/>
      <c r="AS384" s="1"/>
      <c r="AT384" s="58"/>
      <c r="AU384" s="58"/>
      <c r="AW384" s="57"/>
      <c r="AX384" s="282"/>
      <c r="AY384" s="282"/>
      <c r="AZ384" s="282"/>
      <c r="BA384" s="282"/>
      <c r="BB384" s="282"/>
      <c r="BC384" s="282"/>
      <c r="BD384" s="234"/>
      <c r="BE384" s="234"/>
    </row>
    <row r="385" spans="2:65" s="34" customFormat="1" ht="15" customHeight="1">
      <c r="B385" s="455" t="s">
        <v>51</v>
      </c>
      <c r="C385" s="456"/>
      <c r="D385" s="456"/>
      <c r="E385" s="456"/>
      <c r="F385" s="456"/>
      <c r="G385" s="456"/>
      <c r="H385" s="456"/>
      <c r="I385" s="457"/>
      <c r="J385" s="455" t="s">
        <v>6</v>
      </c>
      <c r="K385" s="456"/>
      <c r="L385" s="456"/>
      <c r="M385" s="456"/>
      <c r="N385" s="464"/>
      <c r="O385" s="467" t="s">
        <v>52</v>
      </c>
      <c r="P385" s="456"/>
      <c r="Q385" s="456"/>
      <c r="R385" s="456"/>
      <c r="S385" s="456"/>
      <c r="T385" s="456"/>
      <c r="U385" s="457"/>
      <c r="V385" s="65" t="s">
        <v>53</v>
      </c>
      <c r="W385" s="66"/>
      <c r="X385" s="66"/>
      <c r="Y385" s="479" t="s">
        <v>54</v>
      </c>
      <c r="Z385" s="479"/>
      <c r="AA385" s="479"/>
      <c r="AB385" s="479"/>
      <c r="AC385" s="479"/>
      <c r="AD385" s="479"/>
      <c r="AE385" s="479"/>
      <c r="AF385" s="479"/>
      <c r="AG385" s="479"/>
      <c r="AH385" s="479"/>
      <c r="AI385" s="66"/>
      <c r="AJ385" s="66"/>
      <c r="AK385" s="67"/>
      <c r="AL385" s="480" t="s">
        <v>275</v>
      </c>
      <c r="AM385" s="480"/>
      <c r="AN385" s="481" t="s">
        <v>33</v>
      </c>
      <c r="AO385" s="481"/>
      <c r="AP385" s="481"/>
      <c r="AQ385" s="481"/>
      <c r="AR385" s="481"/>
      <c r="AS385" s="482"/>
      <c r="AT385" s="58"/>
      <c r="AU385" s="58"/>
      <c r="AW385" s="57"/>
      <c r="AX385" s="282"/>
      <c r="AY385" s="282"/>
      <c r="AZ385" s="282"/>
      <c r="BA385" s="282"/>
      <c r="BB385" s="282"/>
      <c r="BC385" s="282"/>
      <c r="BD385" s="234"/>
      <c r="BE385" s="234"/>
    </row>
    <row r="386" spans="2:65" s="34" customFormat="1" ht="13.5" customHeight="1">
      <c r="B386" s="458"/>
      <c r="C386" s="459"/>
      <c r="D386" s="459"/>
      <c r="E386" s="459"/>
      <c r="F386" s="459"/>
      <c r="G386" s="459"/>
      <c r="H386" s="459"/>
      <c r="I386" s="460"/>
      <c r="J386" s="458"/>
      <c r="K386" s="459"/>
      <c r="L386" s="459"/>
      <c r="M386" s="459"/>
      <c r="N386" s="465"/>
      <c r="O386" s="468"/>
      <c r="P386" s="459"/>
      <c r="Q386" s="459"/>
      <c r="R386" s="459"/>
      <c r="S386" s="459"/>
      <c r="T386" s="459"/>
      <c r="U386" s="460"/>
      <c r="V386" s="483" t="s">
        <v>7</v>
      </c>
      <c r="W386" s="484"/>
      <c r="X386" s="484"/>
      <c r="Y386" s="485"/>
      <c r="Z386" s="489" t="s">
        <v>16</v>
      </c>
      <c r="AA386" s="490"/>
      <c r="AB386" s="490"/>
      <c r="AC386" s="491"/>
      <c r="AD386" s="495" t="s">
        <v>17</v>
      </c>
      <c r="AE386" s="496"/>
      <c r="AF386" s="496"/>
      <c r="AG386" s="497"/>
      <c r="AH386" s="501" t="s">
        <v>135</v>
      </c>
      <c r="AI386" s="502"/>
      <c r="AJ386" s="502"/>
      <c r="AK386" s="503"/>
      <c r="AL386" s="507" t="s">
        <v>276</v>
      </c>
      <c r="AM386" s="507"/>
      <c r="AN386" s="509" t="s">
        <v>19</v>
      </c>
      <c r="AO386" s="510"/>
      <c r="AP386" s="510"/>
      <c r="AQ386" s="510"/>
      <c r="AR386" s="511"/>
      <c r="AS386" s="512"/>
      <c r="AT386" s="58"/>
      <c r="AU386" s="58"/>
      <c r="AW386" s="57"/>
      <c r="AX386" s="282"/>
      <c r="AY386" s="345" t="s">
        <v>302</v>
      </c>
      <c r="AZ386" s="345" t="s">
        <v>302</v>
      </c>
      <c r="BA386" s="345" t="s">
        <v>300</v>
      </c>
      <c r="BB386" s="667" t="s">
        <v>301</v>
      </c>
      <c r="BC386" s="668"/>
      <c r="BD386" s="234"/>
      <c r="BE386" s="234"/>
    </row>
    <row r="387" spans="2:65" s="34" customFormat="1" ht="13.5" customHeight="1">
      <c r="B387" s="461"/>
      <c r="C387" s="462"/>
      <c r="D387" s="462"/>
      <c r="E387" s="462"/>
      <c r="F387" s="462"/>
      <c r="G387" s="462"/>
      <c r="H387" s="462"/>
      <c r="I387" s="463"/>
      <c r="J387" s="461"/>
      <c r="K387" s="462"/>
      <c r="L387" s="462"/>
      <c r="M387" s="462"/>
      <c r="N387" s="466"/>
      <c r="O387" s="469"/>
      <c r="P387" s="462"/>
      <c r="Q387" s="462"/>
      <c r="R387" s="462"/>
      <c r="S387" s="462"/>
      <c r="T387" s="462"/>
      <c r="U387" s="463"/>
      <c r="V387" s="486"/>
      <c r="W387" s="487"/>
      <c r="X387" s="487"/>
      <c r="Y387" s="488"/>
      <c r="Z387" s="492"/>
      <c r="AA387" s="493"/>
      <c r="AB387" s="493"/>
      <c r="AC387" s="494"/>
      <c r="AD387" s="498"/>
      <c r="AE387" s="499"/>
      <c r="AF387" s="499"/>
      <c r="AG387" s="500"/>
      <c r="AH387" s="504"/>
      <c r="AI387" s="505"/>
      <c r="AJ387" s="505"/>
      <c r="AK387" s="506"/>
      <c r="AL387" s="508"/>
      <c r="AM387" s="508"/>
      <c r="AN387" s="513"/>
      <c r="AO387" s="513"/>
      <c r="AP387" s="513"/>
      <c r="AQ387" s="513"/>
      <c r="AR387" s="513"/>
      <c r="AS387" s="514"/>
      <c r="AT387" s="58"/>
      <c r="AU387" s="58"/>
      <c r="AW387" s="57"/>
      <c r="AX387" s="282"/>
      <c r="AY387" s="346"/>
      <c r="AZ387" s="347" t="s">
        <v>296</v>
      </c>
      <c r="BA387" s="347" t="s">
        <v>299</v>
      </c>
      <c r="BB387" s="348" t="s">
        <v>297</v>
      </c>
      <c r="BC387" s="347" t="s">
        <v>296</v>
      </c>
      <c r="BD387" s="234"/>
      <c r="BE387" s="234"/>
      <c r="BL387" s="234" t="s">
        <v>310</v>
      </c>
      <c r="BM387" s="234" t="s">
        <v>203</v>
      </c>
    </row>
    <row r="388" spans="2:65" s="34" customFormat="1" ht="18" customHeight="1">
      <c r="B388" s="414"/>
      <c r="C388" s="415"/>
      <c r="D388" s="415"/>
      <c r="E388" s="415"/>
      <c r="F388" s="415"/>
      <c r="G388" s="415"/>
      <c r="H388" s="415"/>
      <c r="I388" s="451"/>
      <c r="J388" s="414"/>
      <c r="K388" s="415"/>
      <c r="L388" s="415"/>
      <c r="M388" s="415"/>
      <c r="N388" s="416"/>
      <c r="O388" s="389"/>
      <c r="P388" s="392" t="s">
        <v>0</v>
      </c>
      <c r="Q388" s="387"/>
      <c r="R388" s="382" t="s">
        <v>1</v>
      </c>
      <c r="S388" s="193"/>
      <c r="T388" s="420" t="s">
        <v>56</v>
      </c>
      <c r="U388" s="421"/>
      <c r="V388" s="422"/>
      <c r="W388" s="423"/>
      <c r="X388" s="423"/>
      <c r="Y388" s="76" t="s">
        <v>8</v>
      </c>
      <c r="Z388" s="45"/>
      <c r="AA388" s="46"/>
      <c r="AB388" s="46"/>
      <c r="AC388" s="44" t="s">
        <v>8</v>
      </c>
      <c r="AD388" s="45"/>
      <c r="AE388" s="46"/>
      <c r="AF388" s="46"/>
      <c r="AG388" s="47" t="s">
        <v>8</v>
      </c>
      <c r="AH388" s="409">
        <f>IF(V388="賃金で算定",V389+Z389-AD389,0)</f>
        <v>0</v>
      </c>
      <c r="AI388" s="410"/>
      <c r="AJ388" s="410"/>
      <c r="AK388" s="411"/>
      <c r="AL388" s="68"/>
      <c r="AM388" s="69"/>
      <c r="AN388" s="412"/>
      <c r="AO388" s="413"/>
      <c r="AP388" s="413"/>
      <c r="AQ388" s="413"/>
      <c r="AR388" s="413"/>
      <c r="AS388" s="47" t="s">
        <v>8</v>
      </c>
      <c r="AT388" s="58"/>
      <c r="AU388" s="58"/>
      <c r="AV388" s="55" t="str">
        <f>IF(OR(O388="",Q388=""),"", IF(O388&lt;20,DATE(O388+118,Q388,IF(S388="",1,S388)),DATE(O388+88,Q388,IF(S388="",1,S388))))</f>
        <v/>
      </c>
      <c r="AW388" s="57" t="str">
        <f>IF(AV388&lt;=設定シート!C$15,"昔",IF(AV388&lt;=設定シート!E$15,"上",IF(AV388&lt;=設定シート!G$15,"中","下")))</f>
        <v>下</v>
      </c>
      <c r="AX388" s="282">
        <f>IF(AV388&lt;=設定シート!$E$36,5,IF(AV388&lt;=設定シート!$I$36,7,IF(AV388&lt;=設定シート!$M$36,9,11)))</f>
        <v>11</v>
      </c>
      <c r="AY388" s="351"/>
      <c r="AZ388" s="349"/>
      <c r="BA388" s="353">
        <f>AN388</f>
        <v>0</v>
      </c>
      <c r="BB388" s="349"/>
      <c r="BC388" s="349"/>
      <c r="BD388" s="234"/>
      <c r="BE388" s="234"/>
      <c r="BL388" s="1"/>
      <c r="BM388" s="1"/>
    </row>
    <row r="389" spans="2:65" s="34" customFormat="1" ht="18" customHeight="1">
      <c r="B389" s="417"/>
      <c r="C389" s="418"/>
      <c r="D389" s="418"/>
      <c r="E389" s="418"/>
      <c r="F389" s="418"/>
      <c r="G389" s="418"/>
      <c r="H389" s="418"/>
      <c r="I389" s="452"/>
      <c r="J389" s="417"/>
      <c r="K389" s="418"/>
      <c r="L389" s="418"/>
      <c r="M389" s="418"/>
      <c r="N389" s="419"/>
      <c r="O389" s="390"/>
      <c r="P389" s="386" t="s">
        <v>0</v>
      </c>
      <c r="Q389" s="388"/>
      <c r="R389" s="35" t="s">
        <v>1</v>
      </c>
      <c r="S389" s="196"/>
      <c r="T389" s="424" t="s">
        <v>57</v>
      </c>
      <c r="U389" s="425"/>
      <c r="V389" s="426"/>
      <c r="W389" s="427"/>
      <c r="X389" s="427"/>
      <c r="Y389" s="428"/>
      <c r="Z389" s="453"/>
      <c r="AA389" s="454"/>
      <c r="AB389" s="454"/>
      <c r="AC389" s="454"/>
      <c r="AD389" s="426">
        <v>0</v>
      </c>
      <c r="AE389" s="427"/>
      <c r="AF389" s="427"/>
      <c r="AG389" s="428"/>
      <c r="AH389" s="402">
        <f>IF(V388="賃金で算定",0,V389+Z389-AD389)</f>
        <v>0</v>
      </c>
      <c r="AI389" s="402"/>
      <c r="AJ389" s="402"/>
      <c r="AK389" s="403"/>
      <c r="AL389" s="407">
        <f>IF(V388="賃金で算定","賃金で算定",IF(OR(V389=0,$F406="",AV388=""),0,IF(AW388="昔",VLOOKUP($F406,労務比率,AX388,FALSE),IF(AW388="上",VLOOKUP($F406,労務比率,AX388,FALSE),IF(AW388="中",VLOOKUP($F406,労務比率,AX388,FALSE),VLOOKUP($F406,労務比率,AX388,FALSE))))))</f>
        <v>0</v>
      </c>
      <c r="AM389" s="408"/>
      <c r="AN389" s="404">
        <f>IF(V388="賃金で算定",0,INT(AH389*AL389/100))</f>
        <v>0</v>
      </c>
      <c r="AO389" s="405"/>
      <c r="AP389" s="405"/>
      <c r="AQ389" s="405"/>
      <c r="AR389" s="405"/>
      <c r="AS389" s="39"/>
      <c r="AT389" s="58"/>
      <c r="AU389" s="58"/>
      <c r="AV389" s="55"/>
      <c r="AW389" s="57"/>
      <c r="AX389" s="282"/>
      <c r="AY389" s="352">
        <f>AH389</f>
        <v>0</v>
      </c>
      <c r="AZ389" s="350">
        <f>IF(AV388&lt;=設定シート!C$85,AH389,IF(AND(AV388&gt;=設定シート!E$85,AV388&lt;=設定シート!G$85),AH389*105/108,AH389))</f>
        <v>0</v>
      </c>
      <c r="BA389" s="347"/>
      <c r="BB389" s="350">
        <f>IF($AL389="賃金で算定",0,INT(AY389*$AL389/100))</f>
        <v>0</v>
      </c>
      <c r="BC389" s="350">
        <f>IF(AY389=AZ389,BB389,AZ389*$AL389/100)</f>
        <v>0</v>
      </c>
      <c r="BD389" s="234"/>
      <c r="BE389" s="234"/>
      <c r="BL389" s="234">
        <f>IF(AY389=AZ389,0,1)</f>
        <v>0</v>
      </c>
      <c r="BM389" s="234" t="str">
        <f>IF(BL389=1,AL389,"")</f>
        <v/>
      </c>
    </row>
    <row r="390" spans="2:65" s="34" customFormat="1" ht="18" customHeight="1">
      <c r="B390" s="414"/>
      <c r="C390" s="415"/>
      <c r="D390" s="415"/>
      <c r="E390" s="415"/>
      <c r="F390" s="415"/>
      <c r="G390" s="415"/>
      <c r="H390" s="415"/>
      <c r="I390" s="451"/>
      <c r="J390" s="414"/>
      <c r="K390" s="415"/>
      <c r="L390" s="415"/>
      <c r="M390" s="415"/>
      <c r="N390" s="416"/>
      <c r="O390" s="389"/>
      <c r="P390" s="392" t="s">
        <v>45</v>
      </c>
      <c r="Q390" s="387"/>
      <c r="R390" s="382" t="s">
        <v>46</v>
      </c>
      <c r="S390" s="193"/>
      <c r="T390" s="420" t="s">
        <v>47</v>
      </c>
      <c r="U390" s="421"/>
      <c r="V390" s="422"/>
      <c r="W390" s="423"/>
      <c r="X390" s="423"/>
      <c r="Y390" s="77"/>
      <c r="Z390" s="41"/>
      <c r="AA390" s="42"/>
      <c r="AB390" s="42"/>
      <c r="AC390" s="43"/>
      <c r="AD390" s="41"/>
      <c r="AE390" s="42"/>
      <c r="AF390" s="42"/>
      <c r="AG390" s="48"/>
      <c r="AH390" s="409">
        <f>IF(V390="賃金で算定",V391+Z391-AD391,0)</f>
        <v>0</v>
      </c>
      <c r="AI390" s="410"/>
      <c r="AJ390" s="410"/>
      <c r="AK390" s="411"/>
      <c r="AL390" s="68"/>
      <c r="AM390" s="69"/>
      <c r="AN390" s="412"/>
      <c r="AO390" s="413"/>
      <c r="AP390" s="413"/>
      <c r="AQ390" s="413"/>
      <c r="AR390" s="413"/>
      <c r="AS390" s="40"/>
      <c r="AT390" s="58"/>
      <c r="AU390" s="58"/>
      <c r="AV390" s="55" t="str">
        <f>IF(OR(O390="",Q390=""),"", IF(O390&lt;20,DATE(O390+118,Q390,IF(S390="",1,S390)),DATE(O390+88,Q390,IF(S390="",1,S390))))</f>
        <v/>
      </c>
      <c r="AW390" s="57" t="str">
        <f>IF(AV390&lt;=設定シート!C$15,"昔",IF(AV390&lt;=設定シート!E$15,"上",IF(AV390&lt;=設定シート!G$15,"中","下")))</f>
        <v>下</v>
      </c>
      <c r="AX390" s="282">
        <f>IF(AV390&lt;=設定シート!$E$36,5,IF(AV390&lt;=設定シート!$I$36,7,IF(AV390&lt;=設定シート!$M$36,9,11)))</f>
        <v>11</v>
      </c>
      <c r="AY390" s="351"/>
      <c r="AZ390" s="349"/>
      <c r="BA390" s="353">
        <f t="shared" ref="BA390" si="202">AN390</f>
        <v>0</v>
      </c>
      <c r="BB390" s="349"/>
      <c r="BC390" s="349"/>
      <c r="BD390" s="234"/>
      <c r="BE390" s="234"/>
      <c r="BL390" s="234"/>
      <c r="BM390" s="234"/>
    </row>
    <row r="391" spans="2:65" s="34" customFormat="1" ht="18" customHeight="1">
      <c r="B391" s="417"/>
      <c r="C391" s="418"/>
      <c r="D391" s="418"/>
      <c r="E391" s="418"/>
      <c r="F391" s="418"/>
      <c r="G391" s="418"/>
      <c r="H391" s="418"/>
      <c r="I391" s="452"/>
      <c r="J391" s="417"/>
      <c r="K391" s="418"/>
      <c r="L391" s="418"/>
      <c r="M391" s="418"/>
      <c r="N391" s="419"/>
      <c r="O391" s="390"/>
      <c r="P391" s="393" t="s">
        <v>45</v>
      </c>
      <c r="Q391" s="388"/>
      <c r="R391" s="383" t="s">
        <v>46</v>
      </c>
      <c r="S391" s="196"/>
      <c r="T391" s="424" t="s">
        <v>48</v>
      </c>
      <c r="U391" s="425"/>
      <c r="V391" s="426"/>
      <c r="W391" s="427"/>
      <c r="X391" s="427"/>
      <c r="Y391" s="428"/>
      <c r="Z391" s="453"/>
      <c r="AA391" s="454"/>
      <c r="AB391" s="454"/>
      <c r="AC391" s="454"/>
      <c r="AD391" s="426">
        <v>0</v>
      </c>
      <c r="AE391" s="427"/>
      <c r="AF391" s="427"/>
      <c r="AG391" s="428"/>
      <c r="AH391" s="402">
        <f>IF(V390="賃金で算定",0,V391+Z391-AD391)</f>
        <v>0</v>
      </c>
      <c r="AI391" s="402"/>
      <c r="AJ391" s="402"/>
      <c r="AK391" s="403"/>
      <c r="AL391" s="407">
        <f>IF(V390="賃金で算定","賃金で算定",IF(OR(V391=0,$F406="",AV390=""),0,IF(AW390="昔",VLOOKUP($F406,労務比率,AX390,FALSE),IF(AW390="上",VLOOKUP($F406,労務比率,AX390,FALSE),IF(AW390="中",VLOOKUP($F406,労務比率,AX390,FALSE),VLOOKUP($F406,労務比率,AX390,FALSE))))))</f>
        <v>0</v>
      </c>
      <c r="AM391" s="408"/>
      <c r="AN391" s="404">
        <f>IF(V390="賃金で算定",0,INT(AH391*AL391/100))</f>
        <v>0</v>
      </c>
      <c r="AO391" s="405"/>
      <c r="AP391" s="405"/>
      <c r="AQ391" s="405"/>
      <c r="AR391" s="405"/>
      <c r="AS391" s="39"/>
      <c r="AT391" s="58"/>
      <c r="AU391" s="58"/>
      <c r="AV391" s="55"/>
      <c r="AW391" s="57"/>
      <c r="AX391" s="282"/>
      <c r="AY391" s="352">
        <f t="shared" ref="AY391" si="203">AH391</f>
        <v>0</v>
      </c>
      <c r="AZ391" s="350">
        <f>IF(AV390&lt;=設定シート!C$85,AH391,IF(AND(AV390&gt;=設定シート!E$85,AV390&lt;=設定シート!G$85),AH391*105/108,AH391))</f>
        <v>0</v>
      </c>
      <c r="BA391" s="347"/>
      <c r="BB391" s="350">
        <f t="shared" ref="BB391" si="204">IF($AL391="賃金で算定",0,INT(AY391*$AL391/100))</f>
        <v>0</v>
      </c>
      <c r="BC391" s="350">
        <f>IF(AY391=AZ391,BB391,AZ391*$AL391/100)</f>
        <v>0</v>
      </c>
      <c r="BD391" s="234"/>
      <c r="BE391" s="234"/>
      <c r="BL391" s="234">
        <f>IF(AY391=AZ391,0,1)</f>
        <v>0</v>
      </c>
      <c r="BM391" s="234" t="str">
        <f>IF(BL391=1,AL391,"")</f>
        <v/>
      </c>
    </row>
    <row r="392" spans="2:65" s="34" customFormat="1" ht="18" customHeight="1">
      <c r="B392" s="414"/>
      <c r="C392" s="415"/>
      <c r="D392" s="415"/>
      <c r="E392" s="415"/>
      <c r="F392" s="415"/>
      <c r="G392" s="415"/>
      <c r="H392" s="415"/>
      <c r="I392" s="451"/>
      <c r="J392" s="414"/>
      <c r="K392" s="415"/>
      <c r="L392" s="415"/>
      <c r="M392" s="415"/>
      <c r="N392" s="416"/>
      <c r="O392" s="389"/>
      <c r="P392" s="392" t="s">
        <v>45</v>
      </c>
      <c r="Q392" s="387"/>
      <c r="R392" s="382" t="s">
        <v>46</v>
      </c>
      <c r="S392" s="193"/>
      <c r="T392" s="420" t="s">
        <v>47</v>
      </c>
      <c r="U392" s="421"/>
      <c r="V392" s="422"/>
      <c r="W392" s="423"/>
      <c r="X392" s="423"/>
      <c r="Y392" s="77"/>
      <c r="Z392" s="41"/>
      <c r="AA392" s="42"/>
      <c r="AB392" s="42"/>
      <c r="AC392" s="43"/>
      <c r="AD392" s="41"/>
      <c r="AE392" s="42"/>
      <c r="AF392" s="42"/>
      <c r="AG392" s="48"/>
      <c r="AH392" s="409">
        <f>IF(V392="賃金で算定",V393+Z393-AD393,0)</f>
        <v>0</v>
      </c>
      <c r="AI392" s="410"/>
      <c r="AJ392" s="410"/>
      <c r="AK392" s="411"/>
      <c r="AL392" s="68"/>
      <c r="AM392" s="69"/>
      <c r="AN392" s="412"/>
      <c r="AO392" s="413"/>
      <c r="AP392" s="413"/>
      <c r="AQ392" s="413"/>
      <c r="AR392" s="413"/>
      <c r="AS392" s="40"/>
      <c r="AT392" s="58"/>
      <c r="AU392" s="58"/>
      <c r="AV392" s="55" t="str">
        <f>IF(OR(O392="",Q392=""),"", IF(O392&lt;20,DATE(O392+118,Q392,IF(S392="",1,S392)),DATE(O392+88,Q392,IF(S392="",1,S392))))</f>
        <v/>
      </c>
      <c r="AW392" s="57" t="str">
        <f>IF(AV392&lt;=設定シート!C$15,"昔",IF(AV392&lt;=設定シート!E$15,"上",IF(AV392&lt;=設定シート!G$15,"中","下")))</f>
        <v>下</v>
      </c>
      <c r="AX392" s="282">
        <f>IF(AV392&lt;=設定シート!$E$36,5,IF(AV392&lt;=設定シート!$I$36,7,IF(AV392&lt;=設定シート!$M$36,9,11)))</f>
        <v>11</v>
      </c>
      <c r="AY392" s="351"/>
      <c r="AZ392" s="349"/>
      <c r="BA392" s="353">
        <f t="shared" ref="BA392" si="205">AN392</f>
        <v>0</v>
      </c>
      <c r="BB392" s="349"/>
      <c r="BC392" s="349"/>
      <c r="BD392" s="234"/>
      <c r="BE392" s="234"/>
      <c r="BL392" s="1"/>
      <c r="BM392" s="1"/>
    </row>
    <row r="393" spans="2:65" s="34" customFormat="1" ht="18" customHeight="1">
      <c r="B393" s="417"/>
      <c r="C393" s="418"/>
      <c r="D393" s="418"/>
      <c r="E393" s="418"/>
      <c r="F393" s="418"/>
      <c r="G393" s="418"/>
      <c r="H393" s="418"/>
      <c r="I393" s="452"/>
      <c r="J393" s="417"/>
      <c r="K393" s="418"/>
      <c r="L393" s="418"/>
      <c r="M393" s="418"/>
      <c r="N393" s="419"/>
      <c r="O393" s="390"/>
      <c r="P393" s="393" t="s">
        <v>45</v>
      </c>
      <c r="Q393" s="388"/>
      <c r="R393" s="383" t="s">
        <v>46</v>
      </c>
      <c r="S393" s="196"/>
      <c r="T393" s="424" t="s">
        <v>48</v>
      </c>
      <c r="U393" s="425"/>
      <c r="V393" s="426"/>
      <c r="W393" s="427"/>
      <c r="X393" s="427"/>
      <c r="Y393" s="428"/>
      <c r="Z393" s="426"/>
      <c r="AA393" s="427"/>
      <c r="AB393" s="427"/>
      <c r="AC393" s="427"/>
      <c r="AD393" s="426">
        <v>0</v>
      </c>
      <c r="AE393" s="427"/>
      <c r="AF393" s="427"/>
      <c r="AG393" s="428"/>
      <c r="AH393" s="402">
        <f>IF(V392="賃金で算定",0,V393+Z393-AD393)</f>
        <v>0</v>
      </c>
      <c r="AI393" s="402"/>
      <c r="AJ393" s="402"/>
      <c r="AK393" s="403"/>
      <c r="AL393" s="407">
        <f>IF(V392="賃金で算定","賃金で算定",IF(OR(V393=0,$F406="",AV392=""),0,IF(AW392="昔",VLOOKUP($F406,労務比率,AX392,FALSE),IF(AW392="上",VLOOKUP($F406,労務比率,AX392,FALSE),IF(AW392="中",VLOOKUP($F406,労務比率,AX392,FALSE),VLOOKUP($F406,労務比率,AX392,FALSE))))))</f>
        <v>0</v>
      </c>
      <c r="AM393" s="408"/>
      <c r="AN393" s="404">
        <f>IF(V392="賃金で算定",0,INT(AH393*AL393/100))</f>
        <v>0</v>
      </c>
      <c r="AO393" s="405"/>
      <c r="AP393" s="405"/>
      <c r="AQ393" s="405"/>
      <c r="AR393" s="405"/>
      <c r="AS393" s="39"/>
      <c r="AT393" s="58"/>
      <c r="AU393" s="58"/>
      <c r="AV393" s="55"/>
      <c r="AW393" s="57"/>
      <c r="AX393" s="282"/>
      <c r="AY393" s="352">
        <f t="shared" ref="AY393" si="206">AH393</f>
        <v>0</v>
      </c>
      <c r="AZ393" s="350">
        <f>IF(AV392&lt;=設定シート!C$85,AH393,IF(AND(AV392&gt;=設定シート!E$85,AV392&lt;=設定シート!G$85),AH393*105/108,AH393))</f>
        <v>0</v>
      </c>
      <c r="BA393" s="347"/>
      <c r="BB393" s="350">
        <f t="shared" ref="BB393" si="207">IF($AL393="賃金で算定",0,INT(AY393*$AL393/100))</f>
        <v>0</v>
      </c>
      <c r="BC393" s="350">
        <f>IF(AY393=AZ393,BB393,AZ393*$AL393/100)</f>
        <v>0</v>
      </c>
      <c r="BD393" s="234"/>
      <c r="BE393" s="234"/>
      <c r="BL393" s="234">
        <f>IF(AY393=AZ393,0,1)</f>
        <v>0</v>
      </c>
      <c r="BM393" s="234" t="str">
        <f>IF(BL393=1,AL393,"")</f>
        <v/>
      </c>
    </row>
    <row r="394" spans="2:65" s="34" customFormat="1" ht="18" customHeight="1">
      <c r="B394" s="414"/>
      <c r="C394" s="415"/>
      <c r="D394" s="415"/>
      <c r="E394" s="415"/>
      <c r="F394" s="415"/>
      <c r="G394" s="415"/>
      <c r="H394" s="415"/>
      <c r="I394" s="451"/>
      <c r="J394" s="414"/>
      <c r="K394" s="415"/>
      <c r="L394" s="415"/>
      <c r="M394" s="415"/>
      <c r="N394" s="416"/>
      <c r="O394" s="389"/>
      <c r="P394" s="392" t="s">
        <v>45</v>
      </c>
      <c r="Q394" s="387"/>
      <c r="R394" s="382" t="s">
        <v>46</v>
      </c>
      <c r="S394" s="193"/>
      <c r="T394" s="420" t="s">
        <v>47</v>
      </c>
      <c r="U394" s="421"/>
      <c r="V394" s="422"/>
      <c r="W394" s="423"/>
      <c r="X394" s="423"/>
      <c r="Y394" s="78"/>
      <c r="Z394" s="37"/>
      <c r="AA394" s="38"/>
      <c r="AB394" s="38"/>
      <c r="AC394" s="49"/>
      <c r="AD394" s="37"/>
      <c r="AE394" s="38"/>
      <c r="AF394" s="38"/>
      <c r="AG394" s="50"/>
      <c r="AH394" s="409">
        <f>IF(V394="賃金で算定",V395+Z395-AD395,0)</f>
        <v>0</v>
      </c>
      <c r="AI394" s="410"/>
      <c r="AJ394" s="410"/>
      <c r="AK394" s="411"/>
      <c r="AL394" s="68"/>
      <c r="AM394" s="69"/>
      <c r="AN394" s="412"/>
      <c r="AO394" s="413"/>
      <c r="AP394" s="413"/>
      <c r="AQ394" s="413"/>
      <c r="AR394" s="413"/>
      <c r="AS394" s="40"/>
      <c r="AT394" s="58"/>
      <c r="AU394" s="58"/>
      <c r="AV394" s="55" t="str">
        <f>IF(OR(O394="",Q394=""),"", IF(O394&lt;20,DATE(O394+118,Q394,IF(S394="",1,S394)),DATE(O394+88,Q394,IF(S394="",1,S394))))</f>
        <v/>
      </c>
      <c r="AW394" s="57" t="str">
        <f>IF(AV394&lt;=設定シート!C$15,"昔",IF(AV394&lt;=設定シート!E$15,"上",IF(AV394&lt;=設定シート!G$15,"中","下")))</f>
        <v>下</v>
      </c>
      <c r="AX394" s="282">
        <f>IF(AV394&lt;=設定シート!$E$36,5,IF(AV394&lt;=設定シート!$I$36,7,IF(AV394&lt;=設定シート!$M$36,9,11)))</f>
        <v>11</v>
      </c>
      <c r="AY394" s="351"/>
      <c r="AZ394" s="349"/>
      <c r="BA394" s="353">
        <f t="shared" ref="BA394" si="208">AN394</f>
        <v>0</v>
      </c>
      <c r="BB394" s="349"/>
      <c r="BC394" s="349"/>
      <c r="BD394" s="234"/>
      <c r="BE394" s="234"/>
      <c r="BL394" s="1"/>
      <c r="BM394" s="1"/>
    </row>
    <row r="395" spans="2:65" s="34" customFormat="1" ht="18" customHeight="1">
      <c r="B395" s="417"/>
      <c r="C395" s="418"/>
      <c r="D395" s="418"/>
      <c r="E395" s="418"/>
      <c r="F395" s="418"/>
      <c r="G395" s="418"/>
      <c r="H395" s="418"/>
      <c r="I395" s="452"/>
      <c r="J395" s="417"/>
      <c r="K395" s="418"/>
      <c r="L395" s="418"/>
      <c r="M395" s="418"/>
      <c r="N395" s="419"/>
      <c r="O395" s="390"/>
      <c r="P395" s="393" t="s">
        <v>45</v>
      </c>
      <c r="Q395" s="388"/>
      <c r="R395" s="383" t="s">
        <v>46</v>
      </c>
      <c r="S395" s="196"/>
      <c r="T395" s="424" t="s">
        <v>48</v>
      </c>
      <c r="U395" s="425"/>
      <c r="V395" s="426"/>
      <c r="W395" s="427"/>
      <c r="X395" s="427"/>
      <c r="Y395" s="428"/>
      <c r="Z395" s="453"/>
      <c r="AA395" s="454"/>
      <c r="AB395" s="454"/>
      <c r="AC395" s="454"/>
      <c r="AD395" s="426">
        <v>0</v>
      </c>
      <c r="AE395" s="427"/>
      <c r="AF395" s="427"/>
      <c r="AG395" s="428"/>
      <c r="AH395" s="402">
        <f>IF(V394="賃金で算定",0,V395+Z395-AD395)</f>
        <v>0</v>
      </c>
      <c r="AI395" s="402"/>
      <c r="AJ395" s="402"/>
      <c r="AK395" s="403"/>
      <c r="AL395" s="407">
        <f>IF(V394="賃金で算定","賃金で算定",IF(OR(V395=0,$F406="",AV394=""),0,IF(AW394="昔",VLOOKUP($F406,労務比率,AX394,FALSE),IF(AW394="上",VLOOKUP($F406,労務比率,AX394,FALSE),IF(AW394="中",VLOOKUP($F406,労務比率,AX394,FALSE),VLOOKUP($F406,労務比率,AX394,FALSE))))))</f>
        <v>0</v>
      </c>
      <c r="AM395" s="408"/>
      <c r="AN395" s="404">
        <f>IF(V394="賃金で算定",0,INT(AH395*AL395/100))</f>
        <v>0</v>
      </c>
      <c r="AO395" s="405"/>
      <c r="AP395" s="405"/>
      <c r="AQ395" s="405"/>
      <c r="AR395" s="405"/>
      <c r="AS395" s="39"/>
      <c r="AT395" s="58"/>
      <c r="AU395" s="58"/>
      <c r="AV395" s="55"/>
      <c r="AW395" s="57"/>
      <c r="AX395" s="282"/>
      <c r="AY395" s="352">
        <f t="shared" ref="AY395" si="209">AH395</f>
        <v>0</v>
      </c>
      <c r="AZ395" s="350">
        <f>IF(AV394&lt;=設定シート!C$85,AH395,IF(AND(AV394&gt;=設定シート!E$85,AV394&lt;=設定シート!G$85),AH395*105/108,AH395))</f>
        <v>0</v>
      </c>
      <c r="BA395" s="347"/>
      <c r="BB395" s="350">
        <f t="shared" ref="BB395" si="210">IF($AL395="賃金で算定",0,INT(AY395*$AL395/100))</f>
        <v>0</v>
      </c>
      <c r="BC395" s="350">
        <f>IF(AY395=AZ395,BB395,AZ395*$AL395/100)</f>
        <v>0</v>
      </c>
      <c r="BD395" s="234"/>
      <c r="BE395" s="234"/>
      <c r="BL395" s="234">
        <f>IF(AY395=AZ395,0,1)</f>
        <v>0</v>
      </c>
      <c r="BM395" s="234" t="str">
        <f>IF(BL395=1,AL395,"")</f>
        <v/>
      </c>
    </row>
    <row r="396" spans="2:65" s="34" customFormat="1" ht="18" customHeight="1">
      <c r="B396" s="414"/>
      <c r="C396" s="415"/>
      <c r="D396" s="415"/>
      <c r="E396" s="415"/>
      <c r="F396" s="415"/>
      <c r="G396" s="415"/>
      <c r="H396" s="415"/>
      <c r="I396" s="451"/>
      <c r="J396" s="414"/>
      <c r="K396" s="415"/>
      <c r="L396" s="415"/>
      <c r="M396" s="415"/>
      <c r="N396" s="416"/>
      <c r="O396" s="389"/>
      <c r="P396" s="392" t="s">
        <v>45</v>
      </c>
      <c r="Q396" s="387"/>
      <c r="R396" s="382" t="s">
        <v>46</v>
      </c>
      <c r="S396" s="193"/>
      <c r="T396" s="420" t="s">
        <v>47</v>
      </c>
      <c r="U396" s="421"/>
      <c r="V396" s="422"/>
      <c r="W396" s="423"/>
      <c r="X396" s="423"/>
      <c r="Y396" s="77"/>
      <c r="Z396" s="41"/>
      <c r="AA396" s="42"/>
      <c r="AB396" s="42"/>
      <c r="AC396" s="43"/>
      <c r="AD396" s="41"/>
      <c r="AE396" s="42"/>
      <c r="AF396" s="42"/>
      <c r="AG396" s="48"/>
      <c r="AH396" s="409">
        <f>IF(V396="賃金で算定",V397+Z397-AD397,0)</f>
        <v>0</v>
      </c>
      <c r="AI396" s="410"/>
      <c r="AJ396" s="410"/>
      <c r="AK396" s="411"/>
      <c r="AL396" s="68"/>
      <c r="AM396" s="69"/>
      <c r="AN396" s="412"/>
      <c r="AO396" s="413"/>
      <c r="AP396" s="413"/>
      <c r="AQ396" s="413"/>
      <c r="AR396" s="413"/>
      <c r="AS396" s="40"/>
      <c r="AT396" s="58"/>
      <c r="AU396" s="58"/>
      <c r="AV396" s="55" t="str">
        <f>IF(OR(O396="",Q396=""),"", IF(O396&lt;20,DATE(O396+118,Q396,IF(S396="",1,S396)),DATE(O396+88,Q396,IF(S396="",1,S396))))</f>
        <v/>
      </c>
      <c r="AW396" s="57" t="str">
        <f>IF(AV396&lt;=設定シート!C$15,"昔",IF(AV396&lt;=設定シート!E$15,"上",IF(AV396&lt;=設定シート!G$15,"中","下")))</f>
        <v>下</v>
      </c>
      <c r="AX396" s="282">
        <f>IF(AV396&lt;=設定シート!$E$36,5,IF(AV396&lt;=設定シート!$I$36,7,IF(AV396&lt;=設定シート!$M$36,9,11)))</f>
        <v>11</v>
      </c>
      <c r="AY396" s="351"/>
      <c r="AZ396" s="349"/>
      <c r="BA396" s="353">
        <f t="shared" ref="BA396" si="211">AN396</f>
        <v>0</v>
      </c>
      <c r="BB396" s="349"/>
      <c r="BC396" s="349"/>
      <c r="BD396" s="234"/>
      <c r="BE396" s="234"/>
      <c r="BL396" s="1"/>
      <c r="BM396" s="1"/>
    </row>
    <row r="397" spans="2:65" s="34" customFormat="1" ht="18" customHeight="1">
      <c r="B397" s="417"/>
      <c r="C397" s="418"/>
      <c r="D397" s="418"/>
      <c r="E397" s="418"/>
      <c r="F397" s="418"/>
      <c r="G397" s="418"/>
      <c r="H397" s="418"/>
      <c r="I397" s="452"/>
      <c r="J397" s="417"/>
      <c r="K397" s="418"/>
      <c r="L397" s="418"/>
      <c r="M397" s="418"/>
      <c r="N397" s="419"/>
      <c r="O397" s="390"/>
      <c r="P397" s="393" t="s">
        <v>45</v>
      </c>
      <c r="Q397" s="388"/>
      <c r="R397" s="383" t="s">
        <v>46</v>
      </c>
      <c r="S397" s="196"/>
      <c r="T397" s="424" t="s">
        <v>48</v>
      </c>
      <c r="U397" s="425"/>
      <c r="V397" s="426"/>
      <c r="W397" s="427"/>
      <c r="X397" s="427"/>
      <c r="Y397" s="428"/>
      <c r="Z397" s="426"/>
      <c r="AA397" s="427"/>
      <c r="AB397" s="427"/>
      <c r="AC397" s="427"/>
      <c r="AD397" s="426">
        <v>0</v>
      </c>
      <c r="AE397" s="427"/>
      <c r="AF397" s="427"/>
      <c r="AG397" s="428"/>
      <c r="AH397" s="402">
        <f>IF(V396="賃金で算定",0,V397+Z397-AD397)</f>
        <v>0</v>
      </c>
      <c r="AI397" s="402"/>
      <c r="AJ397" s="402"/>
      <c r="AK397" s="403"/>
      <c r="AL397" s="407">
        <f>IF(V396="賃金で算定","賃金で算定",IF(OR(V397=0,$F406="",AV396=""),0,IF(AW396="昔",VLOOKUP($F406,労務比率,AX396,FALSE),IF(AW396="上",VLOOKUP($F406,労務比率,AX396,FALSE),IF(AW396="中",VLOOKUP($F406,労務比率,AX396,FALSE),VLOOKUP($F406,労務比率,AX396,FALSE))))))</f>
        <v>0</v>
      </c>
      <c r="AM397" s="408"/>
      <c r="AN397" s="404">
        <f>IF(V396="賃金で算定",0,INT(AH397*AL397/100))</f>
        <v>0</v>
      </c>
      <c r="AO397" s="405"/>
      <c r="AP397" s="405"/>
      <c r="AQ397" s="405"/>
      <c r="AR397" s="405"/>
      <c r="AS397" s="39"/>
      <c r="AT397" s="58"/>
      <c r="AU397" s="58"/>
      <c r="AV397" s="55"/>
      <c r="AW397" s="57"/>
      <c r="AX397" s="282"/>
      <c r="AY397" s="352">
        <f t="shared" ref="AY397" si="212">AH397</f>
        <v>0</v>
      </c>
      <c r="AZ397" s="350">
        <f>IF(AV396&lt;=設定シート!C$85,AH397,IF(AND(AV396&gt;=設定シート!E$85,AV396&lt;=設定シート!G$85),AH397*105/108,AH397))</f>
        <v>0</v>
      </c>
      <c r="BA397" s="347"/>
      <c r="BB397" s="350">
        <f t="shared" ref="BB397" si="213">IF($AL397="賃金で算定",0,INT(AY397*$AL397/100))</f>
        <v>0</v>
      </c>
      <c r="BC397" s="350">
        <f>IF(AY397=AZ397,BB397,AZ397*$AL397/100)</f>
        <v>0</v>
      </c>
      <c r="BD397" s="234"/>
      <c r="BE397" s="234"/>
      <c r="BL397" s="234">
        <f>IF(AY397=AZ397,0,1)</f>
        <v>0</v>
      </c>
      <c r="BM397" s="234" t="str">
        <f>IF(BL397=1,AL397,"")</f>
        <v/>
      </c>
    </row>
    <row r="398" spans="2:65" s="34" customFormat="1" ht="18" customHeight="1">
      <c r="B398" s="414"/>
      <c r="C398" s="415"/>
      <c r="D398" s="415"/>
      <c r="E398" s="415"/>
      <c r="F398" s="415"/>
      <c r="G398" s="415"/>
      <c r="H398" s="415"/>
      <c r="I398" s="451"/>
      <c r="J398" s="414"/>
      <c r="K398" s="415"/>
      <c r="L398" s="415"/>
      <c r="M398" s="415"/>
      <c r="N398" s="416"/>
      <c r="O398" s="389"/>
      <c r="P398" s="392" t="s">
        <v>45</v>
      </c>
      <c r="Q398" s="387"/>
      <c r="R398" s="382" t="s">
        <v>46</v>
      </c>
      <c r="S398" s="193"/>
      <c r="T398" s="420" t="s">
        <v>47</v>
      </c>
      <c r="U398" s="421"/>
      <c r="V398" s="422"/>
      <c r="W398" s="423"/>
      <c r="X398" s="423"/>
      <c r="Y398" s="77"/>
      <c r="Z398" s="41"/>
      <c r="AA398" s="42"/>
      <c r="AB398" s="42"/>
      <c r="AC398" s="43"/>
      <c r="AD398" s="41"/>
      <c r="AE398" s="42"/>
      <c r="AF398" s="42"/>
      <c r="AG398" s="48"/>
      <c r="AH398" s="409">
        <f>IF(V398="賃金で算定",V399+Z399-AD399,0)</f>
        <v>0</v>
      </c>
      <c r="AI398" s="410"/>
      <c r="AJ398" s="410"/>
      <c r="AK398" s="411"/>
      <c r="AL398" s="68"/>
      <c r="AM398" s="69"/>
      <c r="AN398" s="412"/>
      <c r="AO398" s="413"/>
      <c r="AP398" s="413"/>
      <c r="AQ398" s="413"/>
      <c r="AR398" s="413"/>
      <c r="AS398" s="40"/>
      <c r="AT398" s="58"/>
      <c r="AU398" s="58"/>
      <c r="AV398" s="55" t="str">
        <f>IF(OR(O398="",Q398=""),"", IF(O398&lt;20,DATE(O398+118,Q398,IF(S398="",1,S398)),DATE(O398+88,Q398,IF(S398="",1,S398))))</f>
        <v/>
      </c>
      <c r="AW398" s="57" t="str">
        <f>IF(AV398&lt;=設定シート!C$15,"昔",IF(AV398&lt;=設定シート!E$15,"上",IF(AV398&lt;=設定シート!G$15,"中","下")))</f>
        <v>下</v>
      </c>
      <c r="AX398" s="282">
        <f>IF(AV398&lt;=設定シート!$E$36,5,IF(AV398&lt;=設定シート!$I$36,7,IF(AV398&lt;=設定シート!$M$36,9,11)))</f>
        <v>11</v>
      </c>
      <c r="AY398" s="351"/>
      <c r="AZ398" s="349"/>
      <c r="BA398" s="353">
        <f t="shared" ref="BA398" si="214">AN398</f>
        <v>0</v>
      </c>
      <c r="BB398" s="349"/>
      <c r="BC398" s="349"/>
      <c r="BD398" s="234"/>
      <c r="BE398" s="234"/>
      <c r="BL398" s="1"/>
      <c r="BM398" s="1"/>
    </row>
    <row r="399" spans="2:65" s="34" customFormat="1" ht="18" customHeight="1">
      <c r="B399" s="417"/>
      <c r="C399" s="418"/>
      <c r="D399" s="418"/>
      <c r="E399" s="418"/>
      <c r="F399" s="418"/>
      <c r="G399" s="418"/>
      <c r="H399" s="418"/>
      <c r="I399" s="452"/>
      <c r="J399" s="417"/>
      <c r="K399" s="418"/>
      <c r="L399" s="418"/>
      <c r="M399" s="418"/>
      <c r="N399" s="419"/>
      <c r="O399" s="390"/>
      <c r="P399" s="393" t="s">
        <v>45</v>
      </c>
      <c r="Q399" s="388"/>
      <c r="R399" s="383" t="s">
        <v>46</v>
      </c>
      <c r="S399" s="196"/>
      <c r="T399" s="424" t="s">
        <v>48</v>
      </c>
      <c r="U399" s="425"/>
      <c r="V399" s="426"/>
      <c r="W399" s="427"/>
      <c r="X399" s="427"/>
      <c r="Y399" s="428"/>
      <c r="Z399" s="426"/>
      <c r="AA399" s="427"/>
      <c r="AB399" s="427"/>
      <c r="AC399" s="427"/>
      <c r="AD399" s="426">
        <v>0</v>
      </c>
      <c r="AE399" s="427"/>
      <c r="AF399" s="427"/>
      <c r="AG399" s="428"/>
      <c r="AH399" s="402">
        <f>IF(V398="賃金で算定",0,V399+Z399-AD399)</f>
        <v>0</v>
      </c>
      <c r="AI399" s="402"/>
      <c r="AJ399" s="402"/>
      <c r="AK399" s="403"/>
      <c r="AL399" s="407">
        <f>IF(V398="賃金で算定","賃金で算定",IF(OR(V399=0,$F406="",AV398=""),0,IF(AW398="昔",VLOOKUP($F406,労務比率,AX398,FALSE),IF(AW398="上",VLOOKUP($F406,労務比率,AX398,FALSE),IF(AW398="中",VLOOKUP($F406,労務比率,AX398,FALSE),VLOOKUP($F406,労務比率,AX398,FALSE))))))</f>
        <v>0</v>
      </c>
      <c r="AM399" s="408"/>
      <c r="AN399" s="404">
        <f>IF(V398="賃金で算定",0,INT(AH399*AL399/100))</f>
        <v>0</v>
      </c>
      <c r="AO399" s="405"/>
      <c r="AP399" s="405"/>
      <c r="AQ399" s="405"/>
      <c r="AR399" s="405"/>
      <c r="AS399" s="39"/>
      <c r="AT399" s="58"/>
      <c r="AU399" s="58"/>
      <c r="AV399" s="55"/>
      <c r="AW399" s="57"/>
      <c r="AX399" s="282"/>
      <c r="AY399" s="352">
        <f t="shared" ref="AY399" si="215">AH399</f>
        <v>0</v>
      </c>
      <c r="AZ399" s="350">
        <f>IF(AV398&lt;=設定シート!C$85,AH399,IF(AND(AV398&gt;=設定シート!E$85,AV398&lt;=設定シート!G$85),AH399*105/108,AH399))</f>
        <v>0</v>
      </c>
      <c r="BA399" s="347"/>
      <c r="BB399" s="350">
        <f t="shared" ref="BB399" si="216">IF($AL399="賃金で算定",0,INT(AY399*$AL399/100))</f>
        <v>0</v>
      </c>
      <c r="BC399" s="350">
        <f>IF(AY399=AZ399,BB399,AZ399*$AL399/100)</f>
        <v>0</v>
      </c>
      <c r="BD399" s="234"/>
      <c r="BE399" s="234"/>
      <c r="BL399" s="234">
        <f>IF(AY399=AZ399,0,1)</f>
        <v>0</v>
      </c>
      <c r="BM399" s="234" t="str">
        <f>IF(BL399=1,AL399,"")</f>
        <v/>
      </c>
    </row>
    <row r="400" spans="2:65" s="34" customFormat="1" ht="18" customHeight="1">
      <c r="B400" s="414"/>
      <c r="C400" s="415"/>
      <c r="D400" s="415"/>
      <c r="E400" s="415"/>
      <c r="F400" s="415"/>
      <c r="G400" s="415"/>
      <c r="H400" s="415"/>
      <c r="I400" s="451"/>
      <c r="J400" s="414"/>
      <c r="K400" s="415"/>
      <c r="L400" s="415"/>
      <c r="M400" s="415"/>
      <c r="N400" s="416"/>
      <c r="O400" s="389"/>
      <c r="P400" s="392" t="s">
        <v>45</v>
      </c>
      <c r="Q400" s="387"/>
      <c r="R400" s="382" t="s">
        <v>46</v>
      </c>
      <c r="S400" s="193"/>
      <c r="T400" s="420" t="s">
        <v>47</v>
      </c>
      <c r="U400" s="421"/>
      <c r="V400" s="422"/>
      <c r="W400" s="423"/>
      <c r="X400" s="423"/>
      <c r="Y400" s="77"/>
      <c r="Z400" s="41"/>
      <c r="AA400" s="42"/>
      <c r="AB400" s="42"/>
      <c r="AC400" s="43"/>
      <c r="AD400" s="41"/>
      <c r="AE400" s="42"/>
      <c r="AF400" s="42"/>
      <c r="AG400" s="48"/>
      <c r="AH400" s="409">
        <f>IF(V400="賃金で算定",V401+Z401-AD401,0)</f>
        <v>0</v>
      </c>
      <c r="AI400" s="410"/>
      <c r="AJ400" s="410"/>
      <c r="AK400" s="411"/>
      <c r="AL400" s="68"/>
      <c r="AM400" s="69"/>
      <c r="AN400" s="412"/>
      <c r="AO400" s="413"/>
      <c r="AP400" s="413"/>
      <c r="AQ400" s="413"/>
      <c r="AR400" s="413"/>
      <c r="AS400" s="40"/>
      <c r="AT400" s="58"/>
      <c r="AU400" s="58"/>
      <c r="AV400" s="55" t="str">
        <f>IF(OR(O400="",Q400=""),"", IF(O400&lt;20,DATE(O400+118,Q400,IF(S400="",1,S400)),DATE(O400+88,Q400,IF(S400="",1,S400))))</f>
        <v/>
      </c>
      <c r="AW400" s="57" t="str">
        <f>IF(AV400&lt;=設定シート!C$15,"昔",IF(AV400&lt;=設定シート!E$15,"上",IF(AV400&lt;=設定シート!G$15,"中","下")))</f>
        <v>下</v>
      </c>
      <c r="AX400" s="282">
        <f>IF(AV400&lt;=設定シート!$E$36,5,IF(AV400&lt;=設定シート!$I$36,7,IF(AV400&lt;=設定シート!$M$36,9,11)))</f>
        <v>11</v>
      </c>
      <c r="AY400" s="351"/>
      <c r="AZ400" s="349"/>
      <c r="BA400" s="353">
        <f t="shared" ref="BA400" si="217">AN400</f>
        <v>0</v>
      </c>
      <c r="BB400" s="349"/>
      <c r="BC400" s="349"/>
      <c r="BD400" s="234"/>
      <c r="BE400" s="234"/>
      <c r="BL400" s="1"/>
      <c r="BM400" s="1"/>
    </row>
    <row r="401" spans="2:65" s="34" customFormat="1" ht="18" customHeight="1">
      <c r="B401" s="417"/>
      <c r="C401" s="418"/>
      <c r="D401" s="418"/>
      <c r="E401" s="418"/>
      <c r="F401" s="418"/>
      <c r="G401" s="418"/>
      <c r="H401" s="418"/>
      <c r="I401" s="452"/>
      <c r="J401" s="417"/>
      <c r="K401" s="418"/>
      <c r="L401" s="418"/>
      <c r="M401" s="418"/>
      <c r="N401" s="419"/>
      <c r="O401" s="390"/>
      <c r="P401" s="393" t="s">
        <v>45</v>
      </c>
      <c r="Q401" s="388"/>
      <c r="R401" s="383" t="s">
        <v>46</v>
      </c>
      <c r="S401" s="196"/>
      <c r="T401" s="424" t="s">
        <v>48</v>
      </c>
      <c r="U401" s="425"/>
      <c r="V401" s="426"/>
      <c r="W401" s="427"/>
      <c r="X401" s="427"/>
      <c r="Y401" s="428"/>
      <c r="Z401" s="426"/>
      <c r="AA401" s="427"/>
      <c r="AB401" s="427"/>
      <c r="AC401" s="427"/>
      <c r="AD401" s="426">
        <v>0</v>
      </c>
      <c r="AE401" s="427"/>
      <c r="AF401" s="427"/>
      <c r="AG401" s="428"/>
      <c r="AH401" s="402">
        <f>IF(V400="賃金で算定",0,V401+Z401-AD401)</f>
        <v>0</v>
      </c>
      <c r="AI401" s="402"/>
      <c r="AJ401" s="402"/>
      <c r="AK401" s="403"/>
      <c r="AL401" s="407">
        <f>IF(V400="賃金で算定","賃金で算定",IF(OR(V401=0,$F406="",AV400=""),0,IF(AW400="昔",VLOOKUP($F406,労務比率,AX400,FALSE),IF(AW400="上",VLOOKUP($F406,労務比率,AX400,FALSE),IF(AW400="中",VLOOKUP($F406,労務比率,AX400,FALSE),VLOOKUP($F406,労務比率,AX400,FALSE))))))</f>
        <v>0</v>
      </c>
      <c r="AM401" s="408"/>
      <c r="AN401" s="404">
        <f>IF(V400="賃金で算定",0,INT(AH401*AL401/100))</f>
        <v>0</v>
      </c>
      <c r="AO401" s="405"/>
      <c r="AP401" s="405"/>
      <c r="AQ401" s="405"/>
      <c r="AR401" s="405"/>
      <c r="AS401" s="39"/>
      <c r="AT401" s="58"/>
      <c r="AU401" s="58"/>
      <c r="AV401" s="55"/>
      <c r="AW401" s="57"/>
      <c r="AX401" s="282"/>
      <c r="AY401" s="352">
        <f t="shared" ref="AY401" si="218">AH401</f>
        <v>0</v>
      </c>
      <c r="AZ401" s="350">
        <f>IF(AV400&lt;=設定シート!C$85,AH401,IF(AND(AV400&gt;=設定シート!E$85,AV400&lt;=設定シート!G$85),AH401*105/108,AH401))</f>
        <v>0</v>
      </c>
      <c r="BA401" s="347"/>
      <c r="BB401" s="350">
        <f t="shared" ref="BB401" si="219">IF($AL401="賃金で算定",0,INT(AY401*$AL401/100))</f>
        <v>0</v>
      </c>
      <c r="BC401" s="350">
        <f>IF(AY401=AZ401,BB401,AZ401*$AL401/100)</f>
        <v>0</v>
      </c>
      <c r="BD401" s="234"/>
      <c r="BE401" s="234"/>
      <c r="BL401" s="234">
        <f>IF(AY401=AZ401,0,1)</f>
        <v>0</v>
      </c>
      <c r="BM401" s="234" t="str">
        <f>IF(BL401=1,AL401,"")</f>
        <v/>
      </c>
    </row>
    <row r="402" spans="2:65" s="34" customFormat="1" ht="18" customHeight="1">
      <c r="B402" s="414"/>
      <c r="C402" s="415"/>
      <c r="D402" s="415"/>
      <c r="E402" s="415"/>
      <c r="F402" s="415"/>
      <c r="G402" s="415"/>
      <c r="H402" s="415"/>
      <c r="I402" s="451"/>
      <c r="J402" s="414"/>
      <c r="K402" s="415"/>
      <c r="L402" s="415"/>
      <c r="M402" s="415"/>
      <c r="N402" s="416"/>
      <c r="O402" s="389"/>
      <c r="P402" s="392" t="s">
        <v>45</v>
      </c>
      <c r="Q402" s="387"/>
      <c r="R402" s="382" t="s">
        <v>46</v>
      </c>
      <c r="S402" s="193"/>
      <c r="T402" s="420" t="s">
        <v>47</v>
      </c>
      <c r="U402" s="421"/>
      <c r="V402" s="422"/>
      <c r="W402" s="423"/>
      <c r="X402" s="423"/>
      <c r="Y402" s="77"/>
      <c r="Z402" s="41"/>
      <c r="AA402" s="42"/>
      <c r="AB402" s="42"/>
      <c r="AC402" s="43"/>
      <c r="AD402" s="41"/>
      <c r="AE402" s="42"/>
      <c r="AF402" s="42"/>
      <c r="AG402" s="48"/>
      <c r="AH402" s="409">
        <f>IF(V402="賃金で算定",V403+Z403-AD403,0)</f>
        <v>0</v>
      </c>
      <c r="AI402" s="410"/>
      <c r="AJ402" s="410"/>
      <c r="AK402" s="411"/>
      <c r="AL402" s="68"/>
      <c r="AM402" s="69"/>
      <c r="AN402" s="412"/>
      <c r="AO402" s="413"/>
      <c r="AP402" s="413"/>
      <c r="AQ402" s="413"/>
      <c r="AR402" s="413"/>
      <c r="AS402" s="40"/>
      <c r="AT402" s="58"/>
      <c r="AU402" s="58"/>
      <c r="AV402" s="55" t="str">
        <f>IF(OR(O402="",Q402=""),"", IF(O402&lt;20,DATE(O402+118,Q402,IF(S402="",1,S402)),DATE(O402+88,Q402,IF(S402="",1,S402))))</f>
        <v/>
      </c>
      <c r="AW402" s="57" t="str">
        <f>IF(AV402&lt;=設定シート!C$15,"昔",IF(AV402&lt;=設定シート!E$15,"上",IF(AV402&lt;=設定シート!G$15,"中","下")))</f>
        <v>下</v>
      </c>
      <c r="AX402" s="282">
        <f>IF(AV402&lt;=設定シート!$E$36,5,IF(AV402&lt;=設定シート!$I$36,7,IF(AV402&lt;=設定シート!$M$36,9,11)))</f>
        <v>11</v>
      </c>
      <c r="AY402" s="351"/>
      <c r="AZ402" s="349"/>
      <c r="BA402" s="353">
        <f t="shared" ref="BA402" si="220">AN402</f>
        <v>0</v>
      </c>
      <c r="BB402" s="349"/>
      <c r="BC402" s="349"/>
      <c r="BD402" s="234"/>
      <c r="BE402" s="234"/>
      <c r="BL402" s="1"/>
      <c r="BM402" s="1"/>
    </row>
    <row r="403" spans="2:65" s="34" customFormat="1" ht="18" customHeight="1">
      <c r="B403" s="417"/>
      <c r="C403" s="418"/>
      <c r="D403" s="418"/>
      <c r="E403" s="418"/>
      <c r="F403" s="418"/>
      <c r="G403" s="418"/>
      <c r="H403" s="418"/>
      <c r="I403" s="452"/>
      <c r="J403" s="417"/>
      <c r="K403" s="418"/>
      <c r="L403" s="418"/>
      <c r="M403" s="418"/>
      <c r="N403" s="419"/>
      <c r="O403" s="390"/>
      <c r="P403" s="393" t="s">
        <v>45</v>
      </c>
      <c r="Q403" s="388"/>
      <c r="R403" s="383" t="s">
        <v>46</v>
      </c>
      <c r="S403" s="196"/>
      <c r="T403" s="424" t="s">
        <v>48</v>
      </c>
      <c r="U403" s="425"/>
      <c r="V403" s="426"/>
      <c r="W403" s="427"/>
      <c r="X403" s="427"/>
      <c r="Y403" s="428"/>
      <c r="Z403" s="426"/>
      <c r="AA403" s="427"/>
      <c r="AB403" s="427"/>
      <c r="AC403" s="427"/>
      <c r="AD403" s="426">
        <v>0</v>
      </c>
      <c r="AE403" s="427"/>
      <c r="AF403" s="427"/>
      <c r="AG403" s="428"/>
      <c r="AH403" s="402">
        <f>IF(V402="賃金で算定",0,V403+Z403-AD403)</f>
        <v>0</v>
      </c>
      <c r="AI403" s="402"/>
      <c r="AJ403" s="402"/>
      <c r="AK403" s="403"/>
      <c r="AL403" s="407">
        <f>IF(V402="賃金で算定","賃金で算定",IF(OR(V403=0,$F406="",AV402=""),0,IF(AW402="昔",VLOOKUP($F406,労務比率,AX402,FALSE),IF(AW402="上",VLOOKUP($F406,労務比率,AX402,FALSE),IF(AW402="中",VLOOKUP($F406,労務比率,AX402,FALSE),VLOOKUP($F406,労務比率,AX402,FALSE))))))</f>
        <v>0</v>
      </c>
      <c r="AM403" s="408"/>
      <c r="AN403" s="404">
        <f>IF(V402="賃金で算定",0,INT(AH403*AL403/100))</f>
        <v>0</v>
      </c>
      <c r="AO403" s="405"/>
      <c r="AP403" s="405"/>
      <c r="AQ403" s="405"/>
      <c r="AR403" s="405"/>
      <c r="AS403" s="39"/>
      <c r="AT403" s="58"/>
      <c r="AU403" s="58"/>
      <c r="AV403" s="55"/>
      <c r="AW403" s="57"/>
      <c r="AX403" s="282"/>
      <c r="AY403" s="352">
        <f t="shared" ref="AY403" si="221">AH403</f>
        <v>0</v>
      </c>
      <c r="AZ403" s="350">
        <f>IF(AV402&lt;=設定シート!C$85,AH403,IF(AND(AV402&gt;=設定シート!E$85,AV402&lt;=設定シート!G$85),AH403*105/108,AH403))</f>
        <v>0</v>
      </c>
      <c r="BA403" s="347"/>
      <c r="BB403" s="350">
        <f t="shared" ref="BB403" si="222">IF($AL403="賃金で算定",0,INT(AY403*$AL403/100))</f>
        <v>0</v>
      </c>
      <c r="BC403" s="350">
        <f>IF(AY403=AZ403,BB403,AZ403*$AL403/100)</f>
        <v>0</v>
      </c>
      <c r="BD403" s="234"/>
      <c r="BE403" s="234"/>
      <c r="BL403" s="234">
        <f>IF(AY403=AZ403,0,1)</f>
        <v>0</v>
      </c>
      <c r="BM403" s="234" t="str">
        <f>IF(BL403=1,AL403,"")</f>
        <v/>
      </c>
    </row>
    <row r="404" spans="2:65" s="34" customFormat="1" ht="18" customHeight="1">
      <c r="B404" s="414"/>
      <c r="C404" s="415"/>
      <c r="D404" s="415"/>
      <c r="E404" s="415"/>
      <c r="F404" s="415"/>
      <c r="G404" s="415"/>
      <c r="H404" s="415"/>
      <c r="I404" s="451"/>
      <c r="J404" s="414"/>
      <c r="K404" s="415"/>
      <c r="L404" s="415"/>
      <c r="M404" s="415"/>
      <c r="N404" s="416"/>
      <c r="O404" s="389"/>
      <c r="P404" s="392" t="s">
        <v>45</v>
      </c>
      <c r="Q404" s="387"/>
      <c r="R404" s="382" t="s">
        <v>46</v>
      </c>
      <c r="S404" s="193"/>
      <c r="T404" s="420" t="s">
        <v>47</v>
      </c>
      <c r="U404" s="421"/>
      <c r="V404" s="422"/>
      <c r="W404" s="423"/>
      <c r="X404" s="423"/>
      <c r="Y404" s="77"/>
      <c r="Z404" s="41"/>
      <c r="AA404" s="42"/>
      <c r="AB404" s="42"/>
      <c r="AC404" s="43"/>
      <c r="AD404" s="41"/>
      <c r="AE404" s="42"/>
      <c r="AF404" s="42"/>
      <c r="AG404" s="48"/>
      <c r="AH404" s="409">
        <f>IF(V404="賃金で算定",V405+Z405-AD405,0)</f>
        <v>0</v>
      </c>
      <c r="AI404" s="410"/>
      <c r="AJ404" s="410"/>
      <c r="AK404" s="411"/>
      <c r="AL404" s="68"/>
      <c r="AM404" s="69"/>
      <c r="AN404" s="412"/>
      <c r="AO404" s="413"/>
      <c r="AP404" s="413"/>
      <c r="AQ404" s="413"/>
      <c r="AR404" s="413"/>
      <c r="AS404" s="40"/>
      <c r="AT404" s="58"/>
      <c r="AU404" s="58"/>
      <c r="AV404" s="55" t="str">
        <f>IF(OR(O404="",Q404=""),"", IF(O404&lt;20,DATE(O404+118,Q404,IF(S404="",1,S404)),DATE(O404+88,Q404,IF(S404="",1,S404))))</f>
        <v/>
      </c>
      <c r="AW404" s="57" t="str">
        <f>IF(AV404&lt;=設定シート!C$15,"昔",IF(AV404&lt;=設定シート!E$15,"上",IF(AV404&lt;=設定シート!G$15,"中","下")))</f>
        <v>下</v>
      </c>
      <c r="AX404" s="282">
        <f>IF(AV404&lt;=設定シート!$E$36,5,IF(AV404&lt;=設定シート!$I$36,7,IF(AV404&lt;=設定シート!$M$36,9,11)))</f>
        <v>11</v>
      </c>
      <c r="AY404" s="351"/>
      <c r="AZ404" s="349"/>
      <c r="BA404" s="353">
        <f t="shared" ref="BA404" si="223">AN404</f>
        <v>0</v>
      </c>
      <c r="BB404" s="349"/>
      <c r="BC404" s="349"/>
      <c r="BD404" s="234"/>
      <c r="BE404" s="234"/>
      <c r="BL404" s="1"/>
      <c r="BM404" s="1"/>
    </row>
    <row r="405" spans="2:65" s="34" customFormat="1" ht="18" customHeight="1">
      <c r="B405" s="417"/>
      <c r="C405" s="418"/>
      <c r="D405" s="418"/>
      <c r="E405" s="418"/>
      <c r="F405" s="418"/>
      <c r="G405" s="418"/>
      <c r="H405" s="418"/>
      <c r="I405" s="452"/>
      <c r="J405" s="417"/>
      <c r="K405" s="418"/>
      <c r="L405" s="418"/>
      <c r="M405" s="418"/>
      <c r="N405" s="419"/>
      <c r="O405" s="390"/>
      <c r="P405" s="391" t="s">
        <v>45</v>
      </c>
      <c r="Q405" s="388"/>
      <c r="R405" s="383" t="s">
        <v>46</v>
      </c>
      <c r="S405" s="196"/>
      <c r="T405" s="424" t="s">
        <v>48</v>
      </c>
      <c r="U405" s="425"/>
      <c r="V405" s="426"/>
      <c r="W405" s="427"/>
      <c r="X405" s="427"/>
      <c r="Y405" s="428"/>
      <c r="Z405" s="426"/>
      <c r="AA405" s="427"/>
      <c r="AB405" s="427"/>
      <c r="AC405" s="427"/>
      <c r="AD405" s="426">
        <v>0</v>
      </c>
      <c r="AE405" s="427"/>
      <c r="AF405" s="427"/>
      <c r="AG405" s="428"/>
      <c r="AH405" s="404">
        <f>IF(V404="賃金で算定",0,V405+Z405-AD405)</f>
        <v>0</v>
      </c>
      <c r="AI405" s="405"/>
      <c r="AJ405" s="405"/>
      <c r="AK405" s="406"/>
      <c r="AL405" s="407">
        <f>IF(V404="賃金で算定","賃金で算定",IF(OR(V405=0,$F406="",AV404=""),0,IF(AW404="昔",VLOOKUP($F406,労務比率,AX404,FALSE),IF(AW404="上",VLOOKUP($F406,労務比率,AX404,FALSE),IF(AW404="中",VLOOKUP($F406,労務比率,AX404,FALSE),VLOOKUP($F406,労務比率,AX404,FALSE))))))</f>
        <v>0</v>
      </c>
      <c r="AM405" s="408"/>
      <c r="AN405" s="404">
        <f>IF(V404="賃金で算定",0,INT(AH405*AL405/100))</f>
        <v>0</v>
      </c>
      <c r="AO405" s="405"/>
      <c r="AP405" s="405"/>
      <c r="AQ405" s="405"/>
      <c r="AR405" s="405"/>
      <c r="AS405" s="39"/>
      <c r="AT405" s="58"/>
      <c r="AU405" s="58"/>
      <c r="AV405" s="55"/>
      <c r="AW405" s="57"/>
      <c r="AX405" s="282"/>
      <c r="AY405" s="352">
        <f t="shared" ref="AY405" si="224">AH405</f>
        <v>0</v>
      </c>
      <c r="AZ405" s="350">
        <f>IF(AV404&lt;=設定シート!C$85,AH405,IF(AND(AV404&gt;=設定シート!E$85,AV404&lt;=設定シート!G$85),AH405*105/108,AH405))</f>
        <v>0</v>
      </c>
      <c r="BA405" s="347"/>
      <c r="BB405" s="350">
        <f t="shared" ref="BB405" si="225">IF($AL405="賃金で算定",0,INT(AY405*$AL405/100))</f>
        <v>0</v>
      </c>
      <c r="BC405" s="350">
        <f>IF(AY405=AZ405,BB405,AZ405*$AL405/100)</f>
        <v>0</v>
      </c>
      <c r="BD405" s="234"/>
      <c r="BE405" s="234"/>
      <c r="BL405" s="234">
        <f>IF(AY405=AZ405,0,1)</f>
        <v>0</v>
      </c>
      <c r="BM405" s="234" t="str">
        <f>IF(BL405=1,AL405,"")</f>
        <v/>
      </c>
    </row>
    <row r="406" spans="2:65" s="34" customFormat="1" ht="18" customHeight="1">
      <c r="B406" s="430" t="s">
        <v>134</v>
      </c>
      <c r="C406" s="431"/>
      <c r="D406" s="431"/>
      <c r="E406" s="432"/>
      <c r="F406" s="439"/>
      <c r="G406" s="440"/>
      <c r="H406" s="440"/>
      <c r="I406" s="440"/>
      <c r="J406" s="440"/>
      <c r="K406" s="440"/>
      <c r="L406" s="440"/>
      <c r="M406" s="440"/>
      <c r="N406" s="441"/>
      <c r="O406" s="430" t="s">
        <v>49</v>
      </c>
      <c r="P406" s="431"/>
      <c r="Q406" s="431"/>
      <c r="R406" s="431"/>
      <c r="S406" s="431"/>
      <c r="T406" s="431"/>
      <c r="U406" s="432"/>
      <c r="V406" s="448">
        <f>AH406</f>
        <v>0</v>
      </c>
      <c r="W406" s="449"/>
      <c r="X406" s="449"/>
      <c r="Y406" s="450"/>
      <c r="Z406" s="318"/>
      <c r="AA406" s="319"/>
      <c r="AB406" s="319"/>
      <c r="AC406" s="43"/>
      <c r="AD406" s="318"/>
      <c r="AE406" s="319"/>
      <c r="AF406" s="319"/>
      <c r="AG406" s="43"/>
      <c r="AH406" s="409">
        <f>AH388+AH390+AH392+AH394+AH396+AH398+AH400+AH402+AH404</f>
        <v>0</v>
      </c>
      <c r="AI406" s="410"/>
      <c r="AJ406" s="410"/>
      <c r="AK406" s="411"/>
      <c r="AL406" s="70"/>
      <c r="AM406" s="71"/>
      <c r="AN406" s="409">
        <f>AN388+AN390+AN392+AN394+AN396+AN398+AN400+AN402+AN404</f>
        <v>0</v>
      </c>
      <c r="AO406" s="410"/>
      <c r="AP406" s="410"/>
      <c r="AQ406" s="410"/>
      <c r="AR406" s="410"/>
      <c r="AS406" s="320"/>
      <c r="AT406" s="58"/>
      <c r="AU406" s="58"/>
      <c r="AW406" s="57"/>
      <c r="AX406" s="282"/>
      <c r="AY406" s="351"/>
      <c r="AZ406" s="354"/>
      <c r="BA406" s="361">
        <f>BA388+BA390+BA392+BA394+BA396+BA398+BA400+BA402+BA404</f>
        <v>0</v>
      </c>
      <c r="BB406" s="362">
        <f>BB389+BB391+BB393+BB395+BB397+BB399+BB401+BB403+BB405</f>
        <v>0</v>
      </c>
      <c r="BC406" s="362">
        <f>SUMIF(BL389:BL405,0,BC389:BC405)+ROUNDDOWN(ROUNDDOWN(BL406*105/108,0)*BM406/100,0)</f>
        <v>0</v>
      </c>
      <c r="BD406" s="234"/>
      <c r="BE406" s="234"/>
      <c r="BL406" s="234">
        <f>SUMIF(BL389:BL405,1,AH389:AK405)</f>
        <v>0</v>
      </c>
      <c r="BM406" s="234">
        <f>IF(COUNT(BM389:BM405)=0,0,SUM(BM389:BM405)/COUNT(BM389:BM405))</f>
        <v>0</v>
      </c>
    </row>
    <row r="407" spans="2:65" s="34" customFormat="1" ht="18" customHeight="1">
      <c r="B407" s="433"/>
      <c r="C407" s="434"/>
      <c r="D407" s="434"/>
      <c r="E407" s="435"/>
      <c r="F407" s="442"/>
      <c r="G407" s="443"/>
      <c r="H407" s="443"/>
      <c r="I407" s="443"/>
      <c r="J407" s="443"/>
      <c r="K407" s="443"/>
      <c r="L407" s="443"/>
      <c r="M407" s="443"/>
      <c r="N407" s="444"/>
      <c r="O407" s="433"/>
      <c r="P407" s="434"/>
      <c r="Q407" s="434"/>
      <c r="R407" s="434"/>
      <c r="S407" s="434"/>
      <c r="T407" s="434"/>
      <c r="U407" s="435"/>
      <c r="V407" s="401">
        <f>V389+V391+V393+V395+V397+V399+V401+V403+V405-V406</f>
        <v>0</v>
      </c>
      <c r="W407" s="402"/>
      <c r="X407" s="402"/>
      <c r="Y407" s="403"/>
      <c r="Z407" s="401">
        <f>Z389+Z391+Z393+Z395+Z397+Z399+Z401+Z403+Z405</f>
        <v>0</v>
      </c>
      <c r="AA407" s="402"/>
      <c r="AB407" s="402"/>
      <c r="AC407" s="402"/>
      <c r="AD407" s="401">
        <f>AD389+AD391+AD393+AD395+AD397+AD399+AD401+AD403+AD405</f>
        <v>0</v>
      </c>
      <c r="AE407" s="402"/>
      <c r="AF407" s="402"/>
      <c r="AG407" s="402"/>
      <c r="AH407" s="401">
        <f>AY407</f>
        <v>0</v>
      </c>
      <c r="AI407" s="402"/>
      <c r="AJ407" s="402"/>
      <c r="AK407" s="402"/>
      <c r="AL407" s="325"/>
      <c r="AM407" s="326"/>
      <c r="AN407" s="401">
        <f>BB407</f>
        <v>0</v>
      </c>
      <c r="AO407" s="402"/>
      <c r="AP407" s="402"/>
      <c r="AQ407" s="402"/>
      <c r="AR407" s="402"/>
      <c r="AS407" s="322"/>
      <c r="AT407" s="58"/>
      <c r="AU407" s="58"/>
      <c r="AW407" s="57"/>
      <c r="AX407" s="282"/>
      <c r="AY407" s="357">
        <f>AY389+AY391+AY393+AY395+AY397+AY399+AY401+AY403+AY405</f>
        <v>0</v>
      </c>
      <c r="AZ407" s="359"/>
      <c r="BA407" s="359"/>
      <c r="BB407" s="355">
        <f>BB406</f>
        <v>0</v>
      </c>
      <c r="BC407" s="363"/>
      <c r="BD407" s="234"/>
      <c r="BE407" s="234"/>
    </row>
    <row r="408" spans="2:65" s="34" customFormat="1" ht="18" customHeight="1">
      <c r="B408" s="436"/>
      <c r="C408" s="437"/>
      <c r="D408" s="437"/>
      <c r="E408" s="438"/>
      <c r="F408" s="445"/>
      <c r="G408" s="446"/>
      <c r="H408" s="446"/>
      <c r="I408" s="446"/>
      <c r="J408" s="446"/>
      <c r="K408" s="446"/>
      <c r="L408" s="446"/>
      <c r="M408" s="446"/>
      <c r="N408" s="447"/>
      <c r="O408" s="436"/>
      <c r="P408" s="437"/>
      <c r="Q408" s="437"/>
      <c r="R408" s="437"/>
      <c r="S408" s="437"/>
      <c r="T408" s="437"/>
      <c r="U408" s="438"/>
      <c r="V408" s="404"/>
      <c r="W408" s="405"/>
      <c r="X408" s="405"/>
      <c r="Y408" s="406"/>
      <c r="Z408" s="404"/>
      <c r="AA408" s="405"/>
      <c r="AB408" s="405"/>
      <c r="AC408" s="405"/>
      <c r="AD408" s="404"/>
      <c r="AE408" s="405"/>
      <c r="AF408" s="405"/>
      <c r="AG408" s="405"/>
      <c r="AH408" s="404">
        <f>AZ408</f>
        <v>0</v>
      </c>
      <c r="AI408" s="405"/>
      <c r="AJ408" s="405"/>
      <c r="AK408" s="406"/>
      <c r="AL408" s="323"/>
      <c r="AM408" s="324"/>
      <c r="AN408" s="404">
        <f>BC408</f>
        <v>0</v>
      </c>
      <c r="AO408" s="405"/>
      <c r="AP408" s="405"/>
      <c r="AQ408" s="405"/>
      <c r="AR408" s="405"/>
      <c r="AS408" s="321"/>
      <c r="AT408" s="58"/>
      <c r="AU408" s="198"/>
      <c r="AW408" s="57"/>
      <c r="AX408" s="282"/>
      <c r="AY408" s="358"/>
      <c r="AZ408" s="360">
        <f>IF(AZ389+AZ391+AZ393+AZ395+AZ397+AZ399+AZ401+AZ403+AZ405=AY407,0,ROUNDDOWN(AZ389+AZ391+AZ393+AZ395+AZ397+AZ399+AZ401+AZ403+AZ405,0))</f>
        <v>0</v>
      </c>
      <c r="BA408" s="356"/>
      <c r="BB408" s="356"/>
      <c r="BC408" s="360">
        <f>IF(BC406=BB407,0,BC406)</f>
        <v>0</v>
      </c>
      <c r="BD408" s="234"/>
      <c r="BE408" s="234"/>
    </row>
    <row r="409" spans="2:65" s="34" customFormat="1" ht="18" customHeight="1">
      <c r="AD409" s="1" t="str">
        <f>IF(AND($F406="",$V406+$V407&gt;0),"事業の種類を選択してください。","")</f>
        <v/>
      </c>
      <c r="AE409" s="1"/>
      <c r="AF409" s="1"/>
      <c r="AG409" s="1"/>
      <c r="AH409" s="1"/>
      <c r="AI409" s="1"/>
      <c r="AJ409" s="1"/>
      <c r="AK409" s="1"/>
      <c r="AL409" s="1"/>
      <c r="AM409" s="1"/>
      <c r="AN409" s="429">
        <f>IF(AN406=0,0,AN406+IF(AN408=0,AN407,AN408))</f>
        <v>0</v>
      </c>
      <c r="AO409" s="429"/>
      <c r="AP409" s="429"/>
      <c r="AQ409" s="429"/>
      <c r="AR409" s="429"/>
      <c r="AS409" s="58"/>
      <c r="AT409" s="58"/>
      <c r="AU409" s="58"/>
      <c r="AW409" s="57"/>
      <c r="AX409" s="282"/>
      <c r="AY409" s="282"/>
      <c r="AZ409" s="282"/>
      <c r="BA409" s="282"/>
      <c r="BB409" s="282"/>
      <c r="BC409" s="282"/>
      <c r="BD409" s="234"/>
      <c r="BE409" s="234"/>
    </row>
    <row r="410" spans="2:65" s="34" customFormat="1" ht="31.5" customHeight="1">
      <c r="AN410" s="79"/>
      <c r="AO410" s="79"/>
      <c r="AP410" s="79"/>
      <c r="AQ410" s="79"/>
      <c r="AR410" s="79"/>
      <c r="AS410" s="58"/>
      <c r="AT410" s="58"/>
      <c r="AU410" s="58"/>
      <c r="AW410" s="57"/>
      <c r="AX410" s="282"/>
      <c r="AY410" s="282"/>
      <c r="AZ410" s="282"/>
      <c r="BA410" s="282"/>
      <c r="BB410" s="282"/>
      <c r="BC410" s="282"/>
      <c r="BD410" s="234"/>
      <c r="BE410" s="234"/>
    </row>
    <row r="411" spans="2:65" s="34" customFormat="1" ht="7.5" customHeight="1">
      <c r="X411" s="36"/>
      <c r="Y411" s="36"/>
      <c r="Z411" s="58"/>
      <c r="AA411" s="58"/>
      <c r="AB411" s="58"/>
      <c r="AC411" s="58"/>
      <c r="AD411" s="58"/>
      <c r="AE411" s="58"/>
      <c r="AF411" s="58"/>
      <c r="AG411" s="58"/>
      <c r="AH411" s="58"/>
      <c r="AI411" s="58"/>
      <c r="AJ411" s="58"/>
      <c r="AK411" s="58"/>
      <c r="AL411" s="58"/>
      <c r="AM411" s="58"/>
      <c r="AN411" s="58"/>
      <c r="AO411" s="58"/>
      <c r="AP411" s="58"/>
      <c r="AQ411" s="58"/>
      <c r="AR411" s="58"/>
      <c r="AS411" s="58"/>
      <c r="AT411" s="1"/>
      <c r="AU411" s="1"/>
      <c r="AW411" s="57"/>
      <c r="AX411" s="282"/>
      <c r="AY411" s="282"/>
      <c r="AZ411" s="282"/>
      <c r="BA411" s="282"/>
      <c r="BB411" s="282"/>
      <c r="BC411" s="282"/>
      <c r="BD411" s="234"/>
      <c r="BE411" s="234"/>
    </row>
    <row r="412" spans="2:65" s="34" customFormat="1" ht="10.5" customHeight="1">
      <c r="X412" s="36"/>
      <c r="Y412" s="36"/>
      <c r="Z412" s="58"/>
      <c r="AA412" s="58"/>
      <c r="AB412" s="58"/>
      <c r="AC412" s="58"/>
      <c r="AD412" s="58"/>
      <c r="AE412" s="58"/>
      <c r="AF412" s="58"/>
      <c r="AG412" s="58"/>
      <c r="AH412" s="58"/>
      <c r="AI412" s="58"/>
      <c r="AJ412" s="58"/>
      <c r="AK412" s="58"/>
      <c r="AL412" s="58"/>
      <c r="AM412" s="58"/>
      <c r="AN412" s="58"/>
      <c r="AO412" s="58"/>
      <c r="AP412" s="58"/>
      <c r="AQ412" s="58"/>
      <c r="AR412" s="58"/>
      <c r="AS412" s="58"/>
      <c r="AT412" s="1"/>
      <c r="AU412" s="1"/>
      <c r="AW412" s="57"/>
      <c r="AX412" s="282"/>
      <c r="AY412" s="282"/>
      <c r="AZ412" s="282"/>
      <c r="BA412" s="282"/>
      <c r="BB412" s="282"/>
      <c r="BC412" s="282"/>
      <c r="BD412" s="234"/>
      <c r="BE412" s="234"/>
    </row>
    <row r="413" spans="2:65" s="34" customFormat="1" ht="5.25" customHeight="1">
      <c r="X413" s="36"/>
      <c r="Y413" s="36"/>
      <c r="Z413" s="58"/>
      <c r="AA413" s="58"/>
      <c r="AB413" s="58"/>
      <c r="AC413" s="58"/>
      <c r="AD413" s="58"/>
      <c r="AE413" s="58"/>
      <c r="AF413" s="58"/>
      <c r="AG413" s="58"/>
      <c r="AH413" s="58"/>
      <c r="AI413" s="58"/>
      <c r="AJ413" s="58"/>
      <c r="AK413" s="58"/>
      <c r="AL413" s="58"/>
      <c r="AM413" s="58"/>
      <c r="AN413" s="58"/>
      <c r="AO413" s="58"/>
      <c r="AP413" s="58"/>
      <c r="AQ413" s="58"/>
      <c r="AR413" s="58"/>
      <c r="AS413" s="58"/>
      <c r="AT413" s="1"/>
      <c r="AU413" s="1"/>
      <c r="AW413" s="57"/>
      <c r="AX413" s="282"/>
      <c r="AY413" s="282"/>
      <c r="AZ413" s="282"/>
      <c r="BA413" s="282"/>
      <c r="BB413" s="282"/>
      <c r="BC413" s="282"/>
      <c r="BD413" s="234"/>
      <c r="BE413" s="234"/>
    </row>
    <row r="414" spans="2:65" s="34" customFormat="1" ht="5.25" customHeight="1">
      <c r="X414" s="36"/>
      <c r="Y414" s="36"/>
      <c r="Z414" s="58"/>
      <c r="AA414" s="58"/>
      <c r="AB414" s="58"/>
      <c r="AC414" s="58"/>
      <c r="AD414" s="58"/>
      <c r="AE414" s="58"/>
      <c r="AF414" s="58"/>
      <c r="AG414" s="58"/>
      <c r="AH414" s="58"/>
      <c r="AI414" s="58"/>
      <c r="AJ414" s="58"/>
      <c r="AK414" s="58"/>
      <c r="AL414" s="58"/>
      <c r="AM414" s="58"/>
      <c r="AN414" s="58"/>
      <c r="AO414" s="58"/>
      <c r="AP414" s="58"/>
      <c r="AQ414" s="58"/>
      <c r="AR414" s="58"/>
      <c r="AS414" s="58"/>
      <c r="AT414" s="1"/>
      <c r="AU414" s="1"/>
      <c r="AW414" s="57"/>
      <c r="AX414" s="282"/>
      <c r="AY414" s="282"/>
      <c r="AZ414" s="282"/>
      <c r="BA414" s="282"/>
      <c r="BB414" s="282"/>
      <c r="BC414" s="282"/>
      <c r="BD414" s="234"/>
      <c r="BE414" s="234"/>
    </row>
    <row r="415" spans="2:65" s="34" customFormat="1" ht="5.25" customHeight="1">
      <c r="X415" s="36"/>
      <c r="Y415" s="36"/>
      <c r="Z415" s="58"/>
      <c r="AA415" s="58"/>
      <c r="AB415" s="58"/>
      <c r="AC415" s="58"/>
      <c r="AD415" s="58"/>
      <c r="AE415" s="58"/>
      <c r="AF415" s="58"/>
      <c r="AG415" s="58"/>
      <c r="AH415" s="58"/>
      <c r="AI415" s="58"/>
      <c r="AJ415" s="58"/>
      <c r="AK415" s="58"/>
      <c r="AL415" s="58"/>
      <c r="AM415" s="58"/>
      <c r="AN415" s="58"/>
      <c r="AO415" s="58"/>
      <c r="AP415" s="58"/>
      <c r="AQ415" s="58"/>
      <c r="AR415" s="58"/>
      <c r="AS415" s="58"/>
      <c r="AT415" s="1"/>
      <c r="AU415" s="1"/>
      <c r="AW415" s="57"/>
      <c r="AX415" s="282"/>
      <c r="AY415" s="282"/>
      <c r="AZ415" s="282"/>
      <c r="BA415" s="282"/>
      <c r="BB415" s="282"/>
      <c r="BC415" s="282"/>
      <c r="BD415" s="234"/>
      <c r="BE415" s="234"/>
    </row>
    <row r="416" spans="2:65" s="34" customFormat="1" ht="5.25" customHeight="1">
      <c r="X416" s="36"/>
      <c r="Y416" s="36"/>
      <c r="Z416" s="58"/>
      <c r="AA416" s="58"/>
      <c r="AB416" s="58"/>
      <c r="AC416" s="58"/>
      <c r="AD416" s="58"/>
      <c r="AE416" s="58"/>
      <c r="AF416" s="58"/>
      <c r="AG416" s="58"/>
      <c r="AH416" s="58"/>
      <c r="AI416" s="58"/>
      <c r="AJ416" s="58"/>
      <c r="AK416" s="58"/>
      <c r="AL416" s="58"/>
      <c r="AM416" s="58"/>
      <c r="AN416" s="58"/>
      <c r="AO416" s="58"/>
      <c r="AP416" s="58"/>
      <c r="AQ416" s="58"/>
      <c r="AR416" s="58"/>
      <c r="AS416" s="58"/>
      <c r="AT416" s="1"/>
      <c r="AU416" s="1"/>
      <c r="AW416" s="57"/>
      <c r="AX416" s="282"/>
      <c r="AY416" s="282"/>
      <c r="AZ416" s="282"/>
      <c r="BA416" s="282"/>
      <c r="BB416" s="282"/>
      <c r="BC416" s="282"/>
      <c r="BD416" s="234"/>
      <c r="BE416" s="234"/>
    </row>
    <row r="417" spans="2:65" s="34" customFormat="1" ht="17.25" customHeight="1">
      <c r="B417" s="59" t="s">
        <v>50</v>
      </c>
      <c r="L417" s="58"/>
      <c r="M417" s="58"/>
      <c r="N417" s="58"/>
      <c r="O417" s="58"/>
      <c r="P417" s="58"/>
      <c r="Q417" s="58"/>
      <c r="R417" s="58"/>
      <c r="S417" s="60"/>
      <c r="T417" s="60"/>
      <c r="U417" s="60"/>
      <c r="V417" s="60"/>
      <c r="W417" s="60"/>
      <c r="X417" s="58"/>
      <c r="Y417" s="58"/>
      <c r="Z417" s="58"/>
      <c r="AA417" s="58"/>
      <c r="AB417" s="58"/>
      <c r="AC417" s="58"/>
      <c r="AL417" s="61"/>
      <c r="AM417" s="1"/>
      <c r="AN417" s="1"/>
      <c r="AO417" s="1"/>
      <c r="AP417" s="1"/>
      <c r="AW417" s="57"/>
      <c r="AX417" s="282"/>
      <c r="AY417" s="282"/>
      <c r="AZ417" s="282"/>
      <c r="BA417" s="282"/>
      <c r="BB417" s="282"/>
      <c r="BC417" s="282"/>
      <c r="BD417" s="234"/>
      <c r="BE417" s="234"/>
    </row>
    <row r="418" spans="2:65" s="34" customFormat="1" ht="12.75" customHeight="1">
      <c r="L418" s="58"/>
      <c r="M418" s="62"/>
      <c r="N418" s="62"/>
      <c r="O418" s="62"/>
      <c r="P418" s="62"/>
      <c r="Q418" s="62"/>
      <c r="R418" s="62"/>
      <c r="S418" s="62"/>
      <c r="T418" s="63"/>
      <c r="U418" s="63"/>
      <c r="V418" s="63"/>
      <c r="W418" s="63"/>
      <c r="X418" s="63"/>
      <c r="Y418" s="63"/>
      <c r="Z418" s="63"/>
      <c r="AA418" s="62"/>
      <c r="AB418" s="62"/>
      <c r="AC418" s="62"/>
      <c r="AL418" s="61"/>
      <c r="AM418" s="540" t="s">
        <v>325</v>
      </c>
      <c r="AN418" s="541"/>
      <c r="AO418" s="541"/>
      <c r="AP418" s="542"/>
      <c r="AW418" s="57"/>
      <c r="AX418" s="282"/>
      <c r="AY418" s="282"/>
      <c r="AZ418" s="282"/>
      <c r="BA418" s="282"/>
      <c r="BB418" s="282"/>
      <c r="BC418" s="282"/>
      <c r="BD418" s="234"/>
      <c r="BE418" s="234"/>
    </row>
    <row r="419" spans="2:65" s="34" customFormat="1" ht="12.75" customHeight="1">
      <c r="L419" s="58"/>
      <c r="M419" s="62"/>
      <c r="N419" s="62"/>
      <c r="O419" s="62"/>
      <c r="P419" s="62"/>
      <c r="Q419" s="62"/>
      <c r="R419" s="62"/>
      <c r="S419" s="62"/>
      <c r="T419" s="63"/>
      <c r="U419" s="63"/>
      <c r="V419" s="63"/>
      <c r="W419" s="63"/>
      <c r="X419" s="63"/>
      <c r="Y419" s="63"/>
      <c r="Z419" s="63"/>
      <c r="AA419" s="62"/>
      <c r="AB419" s="62"/>
      <c r="AC419" s="62"/>
      <c r="AL419" s="61"/>
      <c r="AM419" s="543"/>
      <c r="AN419" s="544"/>
      <c r="AO419" s="544"/>
      <c r="AP419" s="545"/>
      <c r="AW419" s="57"/>
      <c r="AX419" s="282"/>
      <c r="AY419" s="282"/>
      <c r="AZ419" s="282"/>
      <c r="BA419" s="282"/>
      <c r="BB419" s="282"/>
      <c r="BC419" s="282"/>
      <c r="BD419" s="234"/>
      <c r="BE419" s="234"/>
    </row>
    <row r="420" spans="2:65" s="34" customFormat="1" ht="12.75" customHeight="1">
      <c r="L420" s="58"/>
      <c r="M420" s="62"/>
      <c r="N420" s="62"/>
      <c r="O420" s="62"/>
      <c r="P420" s="62"/>
      <c r="Q420" s="62"/>
      <c r="R420" s="62"/>
      <c r="S420" s="62"/>
      <c r="T420" s="62"/>
      <c r="U420" s="62"/>
      <c r="V420" s="62"/>
      <c r="W420" s="62"/>
      <c r="X420" s="62"/>
      <c r="Y420" s="62"/>
      <c r="Z420" s="62"/>
      <c r="AA420" s="62"/>
      <c r="AB420" s="62"/>
      <c r="AC420" s="62"/>
      <c r="AL420" s="61"/>
      <c r="AM420" s="394"/>
      <c r="AN420" s="394"/>
      <c r="AO420" s="4"/>
      <c r="AP420" s="4"/>
      <c r="AW420" s="57"/>
      <c r="AX420" s="282"/>
      <c r="AY420" s="282"/>
      <c r="AZ420" s="282"/>
      <c r="BA420" s="282"/>
      <c r="BB420" s="282"/>
      <c r="BC420" s="282"/>
      <c r="BD420" s="234"/>
      <c r="BE420" s="234"/>
    </row>
    <row r="421" spans="2:65" s="34" customFormat="1" ht="6" customHeight="1">
      <c r="L421" s="58"/>
      <c r="M421" s="62"/>
      <c r="N421" s="62"/>
      <c r="O421" s="62"/>
      <c r="P421" s="62"/>
      <c r="Q421" s="62"/>
      <c r="R421" s="62"/>
      <c r="S421" s="62"/>
      <c r="T421" s="62"/>
      <c r="U421" s="62"/>
      <c r="V421" s="62"/>
      <c r="W421" s="62"/>
      <c r="X421" s="62"/>
      <c r="Y421" s="62"/>
      <c r="Z421" s="62"/>
      <c r="AA421" s="62"/>
      <c r="AB421" s="62"/>
      <c r="AC421" s="62"/>
      <c r="AL421" s="61"/>
      <c r="AM421" s="61"/>
      <c r="AW421" s="57"/>
      <c r="AX421" s="282"/>
      <c r="AY421" s="282"/>
      <c r="AZ421" s="282"/>
      <c r="BA421" s="282"/>
      <c r="BB421" s="282"/>
      <c r="BC421" s="282"/>
      <c r="BD421" s="234"/>
      <c r="BE421" s="234"/>
    </row>
    <row r="422" spans="2:65" s="34" customFormat="1" ht="12.75" customHeight="1">
      <c r="B422" s="515" t="s">
        <v>2</v>
      </c>
      <c r="C422" s="516"/>
      <c r="D422" s="516"/>
      <c r="E422" s="516"/>
      <c r="F422" s="516"/>
      <c r="G422" s="516"/>
      <c r="H422" s="516"/>
      <c r="I422" s="516"/>
      <c r="J422" s="518" t="s">
        <v>10</v>
      </c>
      <c r="K422" s="518"/>
      <c r="L422" s="64" t="s">
        <v>3</v>
      </c>
      <c r="M422" s="518" t="s">
        <v>11</v>
      </c>
      <c r="N422" s="518"/>
      <c r="O422" s="519" t="s">
        <v>12</v>
      </c>
      <c r="P422" s="518"/>
      <c r="Q422" s="518"/>
      <c r="R422" s="518"/>
      <c r="S422" s="518"/>
      <c r="T422" s="518"/>
      <c r="U422" s="518" t="s">
        <v>13</v>
      </c>
      <c r="V422" s="518"/>
      <c r="W422" s="518"/>
      <c r="X422" s="58"/>
      <c r="Y422" s="58"/>
      <c r="Z422" s="58"/>
      <c r="AA422" s="58"/>
      <c r="AB422" s="58"/>
      <c r="AC422" s="58"/>
      <c r="AD422" s="35"/>
      <c r="AE422" s="35"/>
      <c r="AF422" s="35"/>
      <c r="AG422" s="35"/>
      <c r="AH422" s="35"/>
      <c r="AI422" s="35"/>
      <c r="AJ422" s="35"/>
      <c r="AK422" s="58"/>
      <c r="AL422" s="520">
        <f ca="1">$AL$9</f>
        <v>30</v>
      </c>
      <c r="AM422" s="521"/>
      <c r="AN422" s="526" t="s">
        <v>4</v>
      </c>
      <c r="AO422" s="526"/>
      <c r="AP422" s="521">
        <v>11</v>
      </c>
      <c r="AQ422" s="521"/>
      <c r="AR422" s="529" t="s">
        <v>5</v>
      </c>
      <c r="AS422" s="530"/>
      <c r="AT422" s="58"/>
      <c r="AU422" s="58"/>
      <c r="AW422" s="57"/>
      <c r="AX422" s="282"/>
      <c r="AY422" s="282"/>
      <c r="AZ422" s="282"/>
      <c r="BA422" s="282"/>
      <c r="BB422" s="282"/>
      <c r="BC422" s="282"/>
      <c r="BD422" s="234"/>
      <c r="BE422" s="234"/>
    </row>
    <row r="423" spans="2:65" s="34" customFormat="1" ht="13.5" customHeight="1">
      <c r="B423" s="516"/>
      <c r="C423" s="516"/>
      <c r="D423" s="516"/>
      <c r="E423" s="516"/>
      <c r="F423" s="516"/>
      <c r="G423" s="516"/>
      <c r="H423" s="516"/>
      <c r="I423" s="516"/>
      <c r="J423" s="535">
        <f>$J$10</f>
        <v>0</v>
      </c>
      <c r="K423" s="473">
        <f>$K$10</f>
        <v>0</v>
      </c>
      <c r="L423" s="537">
        <f>$L$10</f>
        <v>0</v>
      </c>
      <c r="M423" s="476">
        <f>$M$10</f>
        <v>0</v>
      </c>
      <c r="N423" s="473">
        <f>$N$10</f>
        <v>0</v>
      </c>
      <c r="O423" s="476">
        <f>$O$10</f>
        <v>0</v>
      </c>
      <c r="P423" s="470">
        <f>$P$10</f>
        <v>0</v>
      </c>
      <c r="Q423" s="470">
        <f>$Q$10</f>
        <v>0</v>
      </c>
      <c r="R423" s="470">
        <f>$R$10</f>
        <v>0</v>
      </c>
      <c r="S423" s="470">
        <f>$S$10</f>
        <v>0</v>
      </c>
      <c r="T423" s="473">
        <f>$T$10</f>
        <v>0</v>
      </c>
      <c r="U423" s="476">
        <f>$U$10</f>
        <v>0</v>
      </c>
      <c r="V423" s="470">
        <f>$V$10</f>
        <v>0</v>
      </c>
      <c r="W423" s="473">
        <f>$W$10</f>
        <v>0</v>
      </c>
      <c r="X423" s="58"/>
      <c r="Y423" s="58"/>
      <c r="Z423" s="58"/>
      <c r="AA423" s="58"/>
      <c r="AB423" s="58"/>
      <c r="AC423" s="58"/>
      <c r="AD423" s="35"/>
      <c r="AE423" s="35"/>
      <c r="AF423" s="35"/>
      <c r="AG423" s="35"/>
      <c r="AH423" s="35"/>
      <c r="AI423" s="35"/>
      <c r="AJ423" s="35"/>
      <c r="AK423" s="58"/>
      <c r="AL423" s="522"/>
      <c r="AM423" s="523"/>
      <c r="AN423" s="527"/>
      <c r="AO423" s="527"/>
      <c r="AP423" s="523"/>
      <c r="AQ423" s="523"/>
      <c r="AR423" s="531"/>
      <c r="AS423" s="532"/>
      <c r="AT423" s="58"/>
      <c r="AU423" s="58"/>
      <c r="AW423" s="57"/>
      <c r="AX423" s="282"/>
      <c r="AY423" s="282"/>
      <c r="AZ423" s="282"/>
      <c r="BA423" s="282"/>
      <c r="BB423" s="282"/>
      <c r="BC423" s="282"/>
      <c r="BD423" s="234"/>
      <c r="BE423" s="234"/>
    </row>
    <row r="424" spans="2:65" s="34" customFormat="1" ht="9" customHeight="1">
      <c r="B424" s="516"/>
      <c r="C424" s="516"/>
      <c r="D424" s="516"/>
      <c r="E424" s="516"/>
      <c r="F424" s="516"/>
      <c r="G424" s="516"/>
      <c r="H424" s="516"/>
      <c r="I424" s="516"/>
      <c r="J424" s="536"/>
      <c r="K424" s="474"/>
      <c r="L424" s="538"/>
      <c r="M424" s="477"/>
      <c r="N424" s="474"/>
      <c r="O424" s="477"/>
      <c r="P424" s="471"/>
      <c r="Q424" s="471"/>
      <c r="R424" s="471"/>
      <c r="S424" s="471"/>
      <c r="T424" s="474"/>
      <c r="U424" s="477"/>
      <c r="V424" s="471"/>
      <c r="W424" s="474"/>
      <c r="X424" s="58"/>
      <c r="Y424" s="58"/>
      <c r="Z424" s="58"/>
      <c r="AA424" s="58"/>
      <c r="AB424" s="58"/>
      <c r="AC424" s="58"/>
      <c r="AD424" s="35"/>
      <c r="AE424" s="35"/>
      <c r="AF424" s="35"/>
      <c r="AG424" s="35"/>
      <c r="AH424" s="35"/>
      <c r="AI424" s="35"/>
      <c r="AJ424" s="35"/>
      <c r="AK424" s="58"/>
      <c r="AL424" s="524"/>
      <c r="AM424" s="525"/>
      <c r="AN424" s="528"/>
      <c r="AO424" s="528"/>
      <c r="AP424" s="525"/>
      <c r="AQ424" s="525"/>
      <c r="AR424" s="533"/>
      <c r="AS424" s="534"/>
      <c r="AT424" s="58"/>
      <c r="AU424" s="58"/>
      <c r="AW424" s="57"/>
      <c r="AX424" s="282"/>
      <c r="AY424" s="282"/>
      <c r="AZ424" s="282"/>
      <c r="BA424" s="282"/>
      <c r="BB424" s="282"/>
      <c r="BC424" s="282"/>
      <c r="BD424" s="234"/>
      <c r="BE424" s="234"/>
    </row>
    <row r="425" spans="2:65" s="34" customFormat="1" ht="6" customHeight="1">
      <c r="B425" s="517"/>
      <c r="C425" s="517"/>
      <c r="D425" s="517"/>
      <c r="E425" s="517"/>
      <c r="F425" s="517"/>
      <c r="G425" s="517"/>
      <c r="H425" s="517"/>
      <c r="I425" s="517"/>
      <c r="J425" s="536"/>
      <c r="K425" s="475"/>
      <c r="L425" s="539"/>
      <c r="M425" s="478"/>
      <c r="N425" s="475"/>
      <c r="O425" s="478"/>
      <c r="P425" s="472"/>
      <c r="Q425" s="472"/>
      <c r="R425" s="472"/>
      <c r="S425" s="472"/>
      <c r="T425" s="475"/>
      <c r="U425" s="478"/>
      <c r="V425" s="472"/>
      <c r="W425" s="475"/>
      <c r="X425" s="58"/>
      <c r="Y425" s="58"/>
      <c r="Z425" s="58"/>
      <c r="AA425" s="58"/>
      <c r="AB425" s="58"/>
      <c r="AC425" s="58"/>
      <c r="AD425" s="58"/>
      <c r="AE425" s="58"/>
      <c r="AF425" s="58"/>
      <c r="AG425" s="58"/>
      <c r="AH425" s="58"/>
      <c r="AI425" s="58"/>
      <c r="AJ425" s="58"/>
      <c r="AK425" s="58"/>
      <c r="AN425" s="1"/>
      <c r="AO425" s="1"/>
      <c r="AP425" s="1"/>
      <c r="AQ425" s="1"/>
      <c r="AR425" s="1"/>
      <c r="AS425" s="1"/>
      <c r="AT425" s="58"/>
      <c r="AU425" s="58"/>
      <c r="AW425" s="57"/>
      <c r="AX425" s="282"/>
      <c r="AY425" s="282"/>
      <c r="AZ425" s="282"/>
      <c r="BA425" s="282"/>
      <c r="BB425" s="282"/>
      <c r="BC425" s="282"/>
      <c r="BD425" s="234"/>
      <c r="BE425" s="234"/>
    </row>
    <row r="426" spans="2:65" s="34" customFormat="1" ht="15" customHeight="1">
      <c r="B426" s="455" t="s">
        <v>51</v>
      </c>
      <c r="C426" s="456"/>
      <c r="D426" s="456"/>
      <c r="E426" s="456"/>
      <c r="F426" s="456"/>
      <c r="G426" s="456"/>
      <c r="H426" s="456"/>
      <c r="I426" s="457"/>
      <c r="J426" s="455" t="s">
        <v>6</v>
      </c>
      <c r="K426" s="456"/>
      <c r="L426" s="456"/>
      <c r="M426" s="456"/>
      <c r="N426" s="464"/>
      <c r="O426" s="467" t="s">
        <v>52</v>
      </c>
      <c r="P426" s="456"/>
      <c r="Q426" s="456"/>
      <c r="R426" s="456"/>
      <c r="S426" s="456"/>
      <c r="T426" s="456"/>
      <c r="U426" s="457"/>
      <c r="V426" s="65" t="s">
        <v>53</v>
      </c>
      <c r="W426" s="66"/>
      <c r="X426" s="66"/>
      <c r="Y426" s="479" t="s">
        <v>54</v>
      </c>
      <c r="Z426" s="479"/>
      <c r="AA426" s="479"/>
      <c r="AB426" s="479"/>
      <c r="AC426" s="479"/>
      <c r="AD426" s="479"/>
      <c r="AE426" s="479"/>
      <c r="AF426" s="479"/>
      <c r="AG426" s="479"/>
      <c r="AH426" s="479"/>
      <c r="AI426" s="66"/>
      <c r="AJ426" s="66"/>
      <c r="AK426" s="67"/>
      <c r="AL426" s="480" t="s">
        <v>275</v>
      </c>
      <c r="AM426" s="480"/>
      <c r="AN426" s="481" t="s">
        <v>33</v>
      </c>
      <c r="AO426" s="481"/>
      <c r="AP426" s="481"/>
      <c r="AQ426" s="481"/>
      <c r="AR426" s="481"/>
      <c r="AS426" s="482"/>
      <c r="AT426" s="58"/>
      <c r="AU426" s="58"/>
      <c r="AW426" s="57"/>
      <c r="AX426" s="282"/>
      <c r="AY426" s="282"/>
      <c r="AZ426" s="282"/>
      <c r="BA426" s="282"/>
      <c r="BB426" s="282"/>
      <c r="BC426" s="282"/>
      <c r="BD426" s="234"/>
      <c r="BE426" s="234"/>
    </row>
    <row r="427" spans="2:65" s="34" customFormat="1" ht="13.5" customHeight="1">
      <c r="B427" s="458"/>
      <c r="C427" s="459"/>
      <c r="D427" s="459"/>
      <c r="E427" s="459"/>
      <c r="F427" s="459"/>
      <c r="G427" s="459"/>
      <c r="H427" s="459"/>
      <c r="I427" s="460"/>
      <c r="J427" s="458"/>
      <c r="K427" s="459"/>
      <c r="L427" s="459"/>
      <c r="M427" s="459"/>
      <c r="N427" s="465"/>
      <c r="O427" s="468"/>
      <c r="P427" s="459"/>
      <c r="Q427" s="459"/>
      <c r="R427" s="459"/>
      <c r="S427" s="459"/>
      <c r="T427" s="459"/>
      <c r="U427" s="460"/>
      <c r="V427" s="483" t="s">
        <v>7</v>
      </c>
      <c r="W427" s="484"/>
      <c r="X427" s="484"/>
      <c r="Y427" s="485"/>
      <c r="Z427" s="489" t="s">
        <v>16</v>
      </c>
      <c r="AA427" s="490"/>
      <c r="AB427" s="490"/>
      <c r="AC427" s="491"/>
      <c r="AD427" s="495" t="s">
        <v>17</v>
      </c>
      <c r="AE427" s="496"/>
      <c r="AF427" s="496"/>
      <c r="AG427" s="497"/>
      <c r="AH427" s="501" t="s">
        <v>135</v>
      </c>
      <c r="AI427" s="502"/>
      <c r="AJ427" s="502"/>
      <c r="AK427" s="503"/>
      <c r="AL427" s="507" t="s">
        <v>276</v>
      </c>
      <c r="AM427" s="507"/>
      <c r="AN427" s="509" t="s">
        <v>19</v>
      </c>
      <c r="AO427" s="510"/>
      <c r="AP427" s="510"/>
      <c r="AQ427" s="510"/>
      <c r="AR427" s="511"/>
      <c r="AS427" s="512"/>
      <c r="AT427" s="58"/>
      <c r="AU427" s="58"/>
      <c r="AW427" s="57"/>
      <c r="AX427" s="282"/>
      <c r="AY427" s="345" t="s">
        <v>302</v>
      </c>
      <c r="AZ427" s="345" t="s">
        <v>302</v>
      </c>
      <c r="BA427" s="345" t="s">
        <v>300</v>
      </c>
      <c r="BB427" s="667" t="s">
        <v>301</v>
      </c>
      <c r="BC427" s="668"/>
      <c r="BD427" s="234"/>
      <c r="BE427" s="234"/>
    </row>
    <row r="428" spans="2:65" s="34" customFormat="1" ht="13.5" customHeight="1">
      <c r="B428" s="461"/>
      <c r="C428" s="462"/>
      <c r="D428" s="462"/>
      <c r="E428" s="462"/>
      <c r="F428" s="462"/>
      <c r="G428" s="462"/>
      <c r="H428" s="462"/>
      <c r="I428" s="463"/>
      <c r="J428" s="461"/>
      <c r="K428" s="462"/>
      <c r="L428" s="462"/>
      <c r="M428" s="462"/>
      <c r="N428" s="466"/>
      <c r="O428" s="469"/>
      <c r="P428" s="462"/>
      <c r="Q428" s="462"/>
      <c r="R428" s="462"/>
      <c r="S428" s="462"/>
      <c r="T428" s="462"/>
      <c r="U428" s="463"/>
      <c r="V428" s="486"/>
      <c r="W428" s="487"/>
      <c r="X428" s="487"/>
      <c r="Y428" s="488"/>
      <c r="Z428" s="492"/>
      <c r="AA428" s="493"/>
      <c r="AB428" s="493"/>
      <c r="AC428" s="494"/>
      <c r="AD428" s="498"/>
      <c r="AE428" s="499"/>
      <c r="AF428" s="499"/>
      <c r="AG428" s="500"/>
      <c r="AH428" s="504"/>
      <c r="AI428" s="505"/>
      <c r="AJ428" s="505"/>
      <c r="AK428" s="506"/>
      <c r="AL428" s="508"/>
      <c r="AM428" s="508"/>
      <c r="AN428" s="513"/>
      <c r="AO428" s="513"/>
      <c r="AP428" s="513"/>
      <c r="AQ428" s="513"/>
      <c r="AR428" s="513"/>
      <c r="AS428" s="514"/>
      <c r="AT428" s="58"/>
      <c r="AU428" s="58"/>
      <c r="AW428" s="57"/>
      <c r="AX428" s="282"/>
      <c r="AY428" s="346"/>
      <c r="AZ428" s="347" t="s">
        <v>296</v>
      </c>
      <c r="BA428" s="347" t="s">
        <v>299</v>
      </c>
      <c r="BB428" s="348" t="s">
        <v>297</v>
      </c>
      <c r="BC428" s="347" t="s">
        <v>296</v>
      </c>
      <c r="BD428" s="234"/>
      <c r="BE428" s="234"/>
      <c r="BL428" s="234" t="s">
        <v>310</v>
      </c>
      <c r="BM428" s="234" t="s">
        <v>203</v>
      </c>
    </row>
    <row r="429" spans="2:65" s="34" customFormat="1" ht="18" customHeight="1">
      <c r="B429" s="414"/>
      <c r="C429" s="415"/>
      <c r="D429" s="415"/>
      <c r="E429" s="415"/>
      <c r="F429" s="415"/>
      <c r="G429" s="415"/>
      <c r="H429" s="415"/>
      <c r="I429" s="451"/>
      <c r="J429" s="414"/>
      <c r="K429" s="415"/>
      <c r="L429" s="415"/>
      <c r="M429" s="415"/>
      <c r="N429" s="416"/>
      <c r="O429" s="389"/>
      <c r="P429" s="392" t="s">
        <v>0</v>
      </c>
      <c r="Q429" s="387"/>
      <c r="R429" s="382" t="s">
        <v>1</v>
      </c>
      <c r="S429" s="193"/>
      <c r="T429" s="420" t="s">
        <v>56</v>
      </c>
      <c r="U429" s="421"/>
      <c r="V429" s="422"/>
      <c r="W429" s="423"/>
      <c r="X429" s="423"/>
      <c r="Y429" s="76" t="s">
        <v>8</v>
      </c>
      <c r="Z429" s="45"/>
      <c r="AA429" s="46"/>
      <c r="AB429" s="46"/>
      <c r="AC429" s="44" t="s">
        <v>8</v>
      </c>
      <c r="AD429" s="45"/>
      <c r="AE429" s="46"/>
      <c r="AF429" s="46"/>
      <c r="AG429" s="47" t="s">
        <v>8</v>
      </c>
      <c r="AH429" s="409">
        <f>IF(V429="賃金で算定",V430+Z430-AD430,0)</f>
        <v>0</v>
      </c>
      <c r="AI429" s="410"/>
      <c r="AJ429" s="410"/>
      <c r="AK429" s="411"/>
      <c r="AL429" s="68"/>
      <c r="AM429" s="69"/>
      <c r="AN429" s="412"/>
      <c r="AO429" s="413"/>
      <c r="AP429" s="413"/>
      <c r="AQ429" s="413"/>
      <c r="AR429" s="413"/>
      <c r="AS429" s="47" t="s">
        <v>8</v>
      </c>
      <c r="AT429" s="58"/>
      <c r="AU429" s="58"/>
      <c r="AV429" s="55" t="str">
        <f>IF(OR(O429="",Q429=""),"", IF(O429&lt;20,DATE(O429+118,Q429,IF(S429="",1,S429)),DATE(O429+88,Q429,IF(S429="",1,S429))))</f>
        <v/>
      </c>
      <c r="AW429" s="57" t="str">
        <f>IF(AV429&lt;=設定シート!C$15,"昔",IF(AV429&lt;=設定シート!E$15,"上",IF(AV429&lt;=設定シート!G$15,"中","下")))</f>
        <v>下</v>
      </c>
      <c r="AX429" s="282">
        <f>IF(AV429&lt;=設定シート!$E$36,5,IF(AV429&lt;=設定シート!$I$36,7,IF(AV429&lt;=設定シート!$M$36,9,11)))</f>
        <v>11</v>
      </c>
      <c r="AY429" s="351"/>
      <c r="AZ429" s="349"/>
      <c r="BA429" s="353">
        <f>AN429</f>
        <v>0</v>
      </c>
      <c r="BB429" s="349"/>
      <c r="BC429" s="349"/>
      <c r="BD429" s="234"/>
      <c r="BE429" s="234"/>
      <c r="BL429" s="1"/>
      <c r="BM429" s="1"/>
    </row>
    <row r="430" spans="2:65" s="34" customFormat="1" ht="18" customHeight="1">
      <c r="B430" s="417"/>
      <c r="C430" s="418"/>
      <c r="D430" s="418"/>
      <c r="E430" s="418"/>
      <c r="F430" s="418"/>
      <c r="G430" s="418"/>
      <c r="H430" s="418"/>
      <c r="I430" s="452"/>
      <c r="J430" s="417"/>
      <c r="K430" s="418"/>
      <c r="L430" s="418"/>
      <c r="M430" s="418"/>
      <c r="N430" s="419"/>
      <c r="O430" s="390"/>
      <c r="P430" s="386" t="s">
        <v>0</v>
      </c>
      <c r="Q430" s="388"/>
      <c r="R430" s="35" t="s">
        <v>1</v>
      </c>
      <c r="S430" s="196"/>
      <c r="T430" s="424" t="s">
        <v>57</v>
      </c>
      <c r="U430" s="425"/>
      <c r="V430" s="426"/>
      <c r="W430" s="427"/>
      <c r="X430" s="427"/>
      <c r="Y430" s="428"/>
      <c r="Z430" s="453"/>
      <c r="AA430" s="454"/>
      <c r="AB430" s="454"/>
      <c r="AC430" s="454"/>
      <c r="AD430" s="426">
        <v>0</v>
      </c>
      <c r="AE430" s="427"/>
      <c r="AF430" s="427"/>
      <c r="AG430" s="428"/>
      <c r="AH430" s="402">
        <f>IF(V429="賃金で算定",0,V430+Z430-AD430)</f>
        <v>0</v>
      </c>
      <c r="AI430" s="402"/>
      <c r="AJ430" s="402"/>
      <c r="AK430" s="403"/>
      <c r="AL430" s="407">
        <f>IF(V429="賃金で算定","賃金で算定",IF(OR(V430=0,$F447="",AV429=""),0,IF(AW429="昔",VLOOKUP($F447,労務比率,AX429,FALSE),IF(AW429="上",VLOOKUP($F447,労務比率,AX429,FALSE),IF(AW429="中",VLOOKUP($F447,労務比率,AX429,FALSE),VLOOKUP($F447,労務比率,AX429,FALSE))))))</f>
        <v>0</v>
      </c>
      <c r="AM430" s="408"/>
      <c r="AN430" s="404">
        <f>IF(V429="賃金で算定",0,INT(AH430*AL430/100))</f>
        <v>0</v>
      </c>
      <c r="AO430" s="405"/>
      <c r="AP430" s="405"/>
      <c r="AQ430" s="405"/>
      <c r="AR430" s="405"/>
      <c r="AS430" s="39"/>
      <c r="AT430" s="58"/>
      <c r="AU430" s="58"/>
      <c r="AV430" s="55"/>
      <c r="AW430" s="57"/>
      <c r="AX430" s="282"/>
      <c r="AY430" s="352">
        <f>AH430</f>
        <v>0</v>
      </c>
      <c r="AZ430" s="350">
        <f>IF(AV429&lt;=設定シート!C$85,AH430,IF(AND(AV429&gt;=設定シート!E$85,AV429&lt;=設定シート!G$85),AH430*105/108,AH430))</f>
        <v>0</v>
      </c>
      <c r="BA430" s="347"/>
      <c r="BB430" s="350">
        <f>IF($AL430="賃金で算定",0,INT(AY430*$AL430/100))</f>
        <v>0</v>
      </c>
      <c r="BC430" s="350">
        <f>IF(AY430=AZ430,BB430,AZ430*$AL430/100)</f>
        <v>0</v>
      </c>
      <c r="BD430" s="234"/>
      <c r="BE430" s="234"/>
      <c r="BL430" s="234">
        <f>IF(AY430=AZ430,0,1)</f>
        <v>0</v>
      </c>
      <c r="BM430" s="234" t="str">
        <f>IF(BL430=1,AL430,"")</f>
        <v/>
      </c>
    </row>
    <row r="431" spans="2:65" s="34" customFormat="1" ht="18" customHeight="1">
      <c r="B431" s="414"/>
      <c r="C431" s="415"/>
      <c r="D431" s="415"/>
      <c r="E431" s="415"/>
      <c r="F431" s="415"/>
      <c r="G431" s="415"/>
      <c r="H431" s="415"/>
      <c r="I431" s="451"/>
      <c r="J431" s="414"/>
      <c r="K431" s="415"/>
      <c r="L431" s="415"/>
      <c r="M431" s="415"/>
      <c r="N431" s="416"/>
      <c r="O431" s="389"/>
      <c r="P431" s="392" t="s">
        <v>45</v>
      </c>
      <c r="Q431" s="387"/>
      <c r="R431" s="382" t="s">
        <v>46</v>
      </c>
      <c r="S431" s="193"/>
      <c r="T431" s="420" t="s">
        <v>47</v>
      </c>
      <c r="U431" s="421"/>
      <c r="V431" s="422"/>
      <c r="W431" s="423"/>
      <c r="X431" s="423"/>
      <c r="Y431" s="77"/>
      <c r="Z431" s="41"/>
      <c r="AA431" s="42"/>
      <c r="AB431" s="42"/>
      <c r="AC431" s="43"/>
      <c r="AD431" s="41"/>
      <c r="AE431" s="42"/>
      <c r="AF431" s="42"/>
      <c r="AG431" s="48"/>
      <c r="AH431" s="409">
        <f>IF(V431="賃金で算定",V432+Z432-AD432,0)</f>
        <v>0</v>
      </c>
      <c r="AI431" s="410"/>
      <c r="AJ431" s="410"/>
      <c r="AK431" s="411"/>
      <c r="AL431" s="68"/>
      <c r="AM431" s="69"/>
      <c r="AN431" s="412"/>
      <c r="AO431" s="413"/>
      <c r="AP431" s="413"/>
      <c r="AQ431" s="413"/>
      <c r="AR431" s="413"/>
      <c r="AS431" s="40"/>
      <c r="AT431" s="58"/>
      <c r="AU431" s="58"/>
      <c r="AV431" s="55" t="str">
        <f>IF(OR(O431="",Q431=""),"", IF(O431&lt;20,DATE(O431+118,Q431,IF(S431="",1,S431)),DATE(O431+88,Q431,IF(S431="",1,S431))))</f>
        <v/>
      </c>
      <c r="AW431" s="57" t="str">
        <f>IF(AV431&lt;=設定シート!C$15,"昔",IF(AV431&lt;=設定シート!E$15,"上",IF(AV431&lt;=設定シート!G$15,"中","下")))</f>
        <v>下</v>
      </c>
      <c r="AX431" s="282">
        <f>IF(AV431&lt;=設定シート!$E$36,5,IF(AV431&lt;=設定シート!$I$36,7,IF(AV431&lt;=設定シート!$M$36,9,11)))</f>
        <v>11</v>
      </c>
      <c r="AY431" s="351"/>
      <c r="AZ431" s="349"/>
      <c r="BA431" s="353">
        <f t="shared" ref="BA431" si="226">AN431</f>
        <v>0</v>
      </c>
      <c r="BB431" s="349"/>
      <c r="BC431" s="349"/>
      <c r="BD431" s="234"/>
      <c r="BE431" s="234"/>
      <c r="BL431" s="234"/>
      <c r="BM431" s="234"/>
    </row>
    <row r="432" spans="2:65" s="34" customFormat="1" ht="18" customHeight="1">
      <c r="B432" s="417"/>
      <c r="C432" s="418"/>
      <c r="D432" s="418"/>
      <c r="E432" s="418"/>
      <c r="F432" s="418"/>
      <c r="G432" s="418"/>
      <c r="H432" s="418"/>
      <c r="I432" s="452"/>
      <c r="J432" s="417"/>
      <c r="K432" s="418"/>
      <c r="L432" s="418"/>
      <c r="M432" s="418"/>
      <c r="N432" s="419"/>
      <c r="O432" s="390"/>
      <c r="P432" s="393" t="s">
        <v>45</v>
      </c>
      <c r="Q432" s="388"/>
      <c r="R432" s="383" t="s">
        <v>46</v>
      </c>
      <c r="S432" s="196"/>
      <c r="T432" s="424" t="s">
        <v>48</v>
      </c>
      <c r="U432" s="425"/>
      <c r="V432" s="426"/>
      <c r="W432" s="427"/>
      <c r="X432" s="427"/>
      <c r="Y432" s="428"/>
      <c r="Z432" s="453"/>
      <c r="AA432" s="454"/>
      <c r="AB432" s="454"/>
      <c r="AC432" s="454"/>
      <c r="AD432" s="426">
        <v>0</v>
      </c>
      <c r="AE432" s="427"/>
      <c r="AF432" s="427"/>
      <c r="AG432" s="428"/>
      <c r="AH432" s="402">
        <f>IF(V431="賃金で算定",0,V432+Z432-AD432)</f>
        <v>0</v>
      </c>
      <c r="AI432" s="402"/>
      <c r="AJ432" s="402"/>
      <c r="AK432" s="403"/>
      <c r="AL432" s="407">
        <f>IF(V431="賃金で算定","賃金で算定",IF(OR(V432=0,$F447="",AV431=""),0,IF(AW431="昔",VLOOKUP($F447,労務比率,AX431,FALSE),IF(AW431="上",VLOOKUP($F447,労務比率,AX431,FALSE),IF(AW431="中",VLOOKUP($F447,労務比率,AX431,FALSE),VLOOKUP($F447,労務比率,AX431,FALSE))))))</f>
        <v>0</v>
      </c>
      <c r="AM432" s="408"/>
      <c r="AN432" s="404">
        <f>IF(V431="賃金で算定",0,INT(AH432*AL432/100))</f>
        <v>0</v>
      </c>
      <c r="AO432" s="405"/>
      <c r="AP432" s="405"/>
      <c r="AQ432" s="405"/>
      <c r="AR432" s="405"/>
      <c r="AS432" s="39"/>
      <c r="AT432" s="58"/>
      <c r="AU432" s="58"/>
      <c r="AV432" s="55"/>
      <c r="AW432" s="57"/>
      <c r="AX432" s="282"/>
      <c r="AY432" s="352">
        <f t="shared" ref="AY432" si="227">AH432</f>
        <v>0</v>
      </c>
      <c r="AZ432" s="350">
        <f>IF(AV431&lt;=設定シート!C$85,AH432,IF(AND(AV431&gt;=設定シート!E$85,AV431&lt;=設定シート!G$85),AH432*105/108,AH432))</f>
        <v>0</v>
      </c>
      <c r="BA432" s="347"/>
      <c r="BB432" s="350">
        <f t="shared" ref="BB432" si="228">IF($AL432="賃金で算定",0,INT(AY432*$AL432/100))</f>
        <v>0</v>
      </c>
      <c r="BC432" s="350">
        <f>IF(AY432=AZ432,BB432,AZ432*$AL432/100)</f>
        <v>0</v>
      </c>
      <c r="BD432" s="234"/>
      <c r="BE432" s="234"/>
      <c r="BL432" s="234">
        <f>IF(AY432=AZ432,0,1)</f>
        <v>0</v>
      </c>
      <c r="BM432" s="234" t="str">
        <f>IF(BL432=1,AL432,"")</f>
        <v/>
      </c>
    </row>
    <row r="433" spans="2:65" s="34" customFormat="1" ht="18" customHeight="1">
      <c r="B433" s="414"/>
      <c r="C433" s="415"/>
      <c r="D433" s="415"/>
      <c r="E433" s="415"/>
      <c r="F433" s="415"/>
      <c r="G433" s="415"/>
      <c r="H433" s="415"/>
      <c r="I433" s="451"/>
      <c r="J433" s="414"/>
      <c r="K433" s="415"/>
      <c r="L433" s="415"/>
      <c r="M433" s="415"/>
      <c r="N433" s="416"/>
      <c r="O433" s="389"/>
      <c r="P433" s="392" t="s">
        <v>45</v>
      </c>
      <c r="Q433" s="387"/>
      <c r="R433" s="382" t="s">
        <v>46</v>
      </c>
      <c r="S433" s="193"/>
      <c r="T433" s="420" t="s">
        <v>47</v>
      </c>
      <c r="U433" s="421"/>
      <c r="V433" s="422"/>
      <c r="W433" s="423"/>
      <c r="X433" s="423"/>
      <c r="Y433" s="77"/>
      <c r="Z433" s="41"/>
      <c r="AA433" s="42"/>
      <c r="AB433" s="42"/>
      <c r="AC433" s="43"/>
      <c r="AD433" s="41"/>
      <c r="AE433" s="42"/>
      <c r="AF433" s="42"/>
      <c r="AG433" s="48"/>
      <c r="AH433" s="409">
        <f>IF(V433="賃金で算定",V434+Z434-AD434,0)</f>
        <v>0</v>
      </c>
      <c r="AI433" s="410"/>
      <c r="AJ433" s="410"/>
      <c r="AK433" s="411"/>
      <c r="AL433" s="68"/>
      <c r="AM433" s="69"/>
      <c r="AN433" s="412"/>
      <c r="AO433" s="413"/>
      <c r="AP433" s="413"/>
      <c r="AQ433" s="413"/>
      <c r="AR433" s="413"/>
      <c r="AS433" s="40"/>
      <c r="AT433" s="58"/>
      <c r="AU433" s="58"/>
      <c r="AV433" s="55" t="str">
        <f>IF(OR(O433="",Q433=""),"", IF(O433&lt;20,DATE(O433+118,Q433,IF(S433="",1,S433)),DATE(O433+88,Q433,IF(S433="",1,S433))))</f>
        <v/>
      </c>
      <c r="AW433" s="57" t="str">
        <f>IF(AV433&lt;=設定シート!C$15,"昔",IF(AV433&lt;=設定シート!E$15,"上",IF(AV433&lt;=設定シート!G$15,"中","下")))</f>
        <v>下</v>
      </c>
      <c r="AX433" s="282">
        <f>IF(AV433&lt;=設定シート!$E$36,5,IF(AV433&lt;=設定シート!$I$36,7,IF(AV433&lt;=設定シート!$M$36,9,11)))</f>
        <v>11</v>
      </c>
      <c r="AY433" s="351"/>
      <c r="AZ433" s="349"/>
      <c r="BA433" s="353">
        <f t="shared" ref="BA433" si="229">AN433</f>
        <v>0</v>
      </c>
      <c r="BB433" s="349"/>
      <c r="BC433" s="349"/>
      <c r="BD433" s="234"/>
      <c r="BE433" s="234"/>
      <c r="BL433" s="1"/>
      <c r="BM433" s="1"/>
    </row>
    <row r="434" spans="2:65" s="34" customFormat="1" ht="18" customHeight="1">
      <c r="B434" s="417"/>
      <c r="C434" s="418"/>
      <c r="D434" s="418"/>
      <c r="E434" s="418"/>
      <c r="F434" s="418"/>
      <c r="G434" s="418"/>
      <c r="H434" s="418"/>
      <c r="I434" s="452"/>
      <c r="J434" s="417"/>
      <c r="K434" s="418"/>
      <c r="L434" s="418"/>
      <c r="M434" s="418"/>
      <c r="N434" s="419"/>
      <c r="O434" s="390"/>
      <c r="P434" s="393" t="s">
        <v>45</v>
      </c>
      <c r="Q434" s="388"/>
      <c r="R434" s="383" t="s">
        <v>46</v>
      </c>
      <c r="S434" s="196"/>
      <c r="T434" s="424" t="s">
        <v>48</v>
      </c>
      <c r="U434" s="425"/>
      <c r="V434" s="426"/>
      <c r="W434" s="427"/>
      <c r="X434" s="427"/>
      <c r="Y434" s="428"/>
      <c r="Z434" s="426"/>
      <c r="AA434" s="427"/>
      <c r="AB434" s="427"/>
      <c r="AC434" s="427"/>
      <c r="AD434" s="426">
        <v>0</v>
      </c>
      <c r="AE434" s="427"/>
      <c r="AF434" s="427"/>
      <c r="AG434" s="428"/>
      <c r="AH434" s="402">
        <f>IF(V433="賃金で算定",0,V434+Z434-AD434)</f>
        <v>0</v>
      </c>
      <c r="AI434" s="402"/>
      <c r="AJ434" s="402"/>
      <c r="AK434" s="403"/>
      <c r="AL434" s="407">
        <f>IF(V433="賃金で算定","賃金で算定",IF(OR(V434=0,$F447="",AV433=""),0,IF(AW433="昔",VLOOKUP($F447,労務比率,AX433,FALSE),IF(AW433="上",VLOOKUP($F447,労務比率,AX433,FALSE),IF(AW433="中",VLOOKUP($F447,労務比率,AX433,FALSE),VLOOKUP($F447,労務比率,AX433,FALSE))))))</f>
        <v>0</v>
      </c>
      <c r="AM434" s="408"/>
      <c r="AN434" s="404">
        <f>IF(V433="賃金で算定",0,INT(AH434*AL434/100))</f>
        <v>0</v>
      </c>
      <c r="AO434" s="405"/>
      <c r="AP434" s="405"/>
      <c r="AQ434" s="405"/>
      <c r="AR434" s="405"/>
      <c r="AS434" s="39"/>
      <c r="AT434" s="58"/>
      <c r="AU434" s="58"/>
      <c r="AV434" s="55"/>
      <c r="AW434" s="57"/>
      <c r="AX434" s="282"/>
      <c r="AY434" s="352">
        <f t="shared" ref="AY434" si="230">AH434</f>
        <v>0</v>
      </c>
      <c r="AZ434" s="350">
        <f>IF(AV433&lt;=設定シート!C$85,AH434,IF(AND(AV433&gt;=設定シート!E$85,AV433&lt;=設定シート!G$85),AH434*105/108,AH434))</f>
        <v>0</v>
      </c>
      <c r="BA434" s="347"/>
      <c r="BB434" s="350">
        <f t="shared" ref="BB434" si="231">IF($AL434="賃金で算定",0,INT(AY434*$AL434/100))</f>
        <v>0</v>
      </c>
      <c r="BC434" s="350">
        <f>IF(AY434=AZ434,BB434,AZ434*$AL434/100)</f>
        <v>0</v>
      </c>
      <c r="BD434" s="234"/>
      <c r="BE434" s="234"/>
      <c r="BL434" s="234">
        <f>IF(AY434=AZ434,0,1)</f>
        <v>0</v>
      </c>
      <c r="BM434" s="234" t="str">
        <f>IF(BL434=1,AL434,"")</f>
        <v/>
      </c>
    </row>
    <row r="435" spans="2:65" s="34" customFormat="1" ht="18" customHeight="1">
      <c r="B435" s="414"/>
      <c r="C435" s="415"/>
      <c r="D435" s="415"/>
      <c r="E435" s="415"/>
      <c r="F435" s="415"/>
      <c r="G435" s="415"/>
      <c r="H435" s="415"/>
      <c r="I435" s="451"/>
      <c r="J435" s="414"/>
      <c r="K435" s="415"/>
      <c r="L435" s="415"/>
      <c r="M435" s="415"/>
      <c r="N435" s="416"/>
      <c r="O435" s="389"/>
      <c r="P435" s="392" t="s">
        <v>45</v>
      </c>
      <c r="Q435" s="387"/>
      <c r="R435" s="382" t="s">
        <v>46</v>
      </c>
      <c r="S435" s="193"/>
      <c r="T435" s="420" t="s">
        <v>47</v>
      </c>
      <c r="U435" s="421"/>
      <c r="V435" s="422"/>
      <c r="W435" s="423"/>
      <c r="X435" s="423"/>
      <c r="Y435" s="78"/>
      <c r="Z435" s="37"/>
      <c r="AA435" s="38"/>
      <c r="AB435" s="38"/>
      <c r="AC435" s="49"/>
      <c r="AD435" s="37"/>
      <c r="AE435" s="38"/>
      <c r="AF435" s="38"/>
      <c r="AG435" s="50"/>
      <c r="AH435" s="409">
        <f>IF(V435="賃金で算定",V436+Z436-AD436,0)</f>
        <v>0</v>
      </c>
      <c r="AI435" s="410"/>
      <c r="AJ435" s="410"/>
      <c r="AK435" s="411"/>
      <c r="AL435" s="68"/>
      <c r="AM435" s="69"/>
      <c r="AN435" s="412"/>
      <c r="AO435" s="413"/>
      <c r="AP435" s="413"/>
      <c r="AQ435" s="413"/>
      <c r="AR435" s="413"/>
      <c r="AS435" s="40"/>
      <c r="AT435" s="58"/>
      <c r="AU435" s="58"/>
      <c r="AV435" s="55" t="str">
        <f>IF(OR(O435="",Q435=""),"", IF(O435&lt;20,DATE(O435+118,Q435,IF(S435="",1,S435)),DATE(O435+88,Q435,IF(S435="",1,S435))))</f>
        <v/>
      </c>
      <c r="AW435" s="57" t="str">
        <f>IF(AV435&lt;=設定シート!C$15,"昔",IF(AV435&lt;=設定シート!E$15,"上",IF(AV435&lt;=設定シート!G$15,"中","下")))</f>
        <v>下</v>
      </c>
      <c r="AX435" s="282">
        <f>IF(AV435&lt;=設定シート!$E$36,5,IF(AV435&lt;=設定シート!$I$36,7,IF(AV435&lt;=設定シート!$M$36,9,11)))</f>
        <v>11</v>
      </c>
      <c r="AY435" s="351"/>
      <c r="AZ435" s="349"/>
      <c r="BA435" s="353">
        <f t="shared" ref="BA435" si="232">AN435</f>
        <v>0</v>
      </c>
      <c r="BB435" s="349"/>
      <c r="BC435" s="349"/>
      <c r="BD435" s="234"/>
      <c r="BE435" s="234"/>
      <c r="BL435" s="1"/>
      <c r="BM435" s="1"/>
    </row>
    <row r="436" spans="2:65" s="34" customFormat="1" ht="18" customHeight="1">
      <c r="B436" s="417"/>
      <c r="C436" s="418"/>
      <c r="D436" s="418"/>
      <c r="E436" s="418"/>
      <c r="F436" s="418"/>
      <c r="G436" s="418"/>
      <c r="H436" s="418"/>
      <c r="I436" s="452"/>
      <c r="J436" s="417"/>
      <c r="K436" s="418"/>
      <c r="L436" s="418"/>
      <c r="M436" s="418"/>
      <c r="N436" s="419"/>
      <c r="O436" s="390"/>
      <c r="P436" s="393" t="s">
        <v>45</v>
      </c>
      <c r="Q436" s="388"/>
      <c r="R436" s="383" t="s">
        <v>46</v>
      </c>
      <c r="S436" s="196"/>
      <c r="T436" s="424" t="s">
        <v>48</v>
      </c>
      <c r="U436" s="425"/>
      <c r="V436" s="426"/>
      <c r="W436" s="427"/>
      <c r="X436" s="427"/>
      <c r="Y436" s="428"/>
      <c r="Z436" s="453"/>
      <c r="AA436" s="454"/>
      <c r="AB436" s="454"/>
      <c r="AC436" s="454"/>
      <c r="AD436" s="426">
        <v>0</v>
      </c>
      <c r="AE436" s="427"/>
      <c r="AF436" s="427"/>
      <c r="AG436" s="428"/>
      <c r="AH436" s="402">
        <f>IF(V435="賃金で算定",0,V436+Z436-AD436)</f>
        <v>0</v>
      </c>
      <c r="AI436" s="402"/>
      <c r="AJ436" s="402"/>
      <c r="AK436" s="403"/>
      <c r="AL436" s="407">
        <f>IF(V435="賃金で算定","賃金で算定",IF(OR(V436=0,$F447="",AV435=""),0,IF(AW435="昔",VLOOKUP($F447,労務比率,AX435,FALSE),IF(AW435="上",VLOOKUP($F447,労務比率,AX435,FALSE),IF(AW435="中",VLOOKUP($F447,労務比率,AX435,FALSE),VLOOKUP($F447,労務比率,AX435,FALSE))))))</f>
        <v>0</v>
      </c>
      <c r="AM436" s="408"/>
      <c r="AN436" s="404">
        <f>IF(V435="賃金で算定",0,INT(AH436*AL436/100))</f>
        <v>0</v>
      </c>
      <c r="AO436" s="405"/>
      <c r="AP436" s="405"/>
      <c r="AQ436" s="405"/>
      <c r="AR436" s="405"/>
      <c r="AS436" s="39"/>
      <c r="AT436" s="58"/>
      <c r="AU436" s="58"/>
      <c r="AV436" s="55"/>
      <c r="AW436" s="57"/>
      <c r="AX436" s="282"/>
      <c r="AY436" s="352">
        <f t="shared" ref="AY436" si="233">AH436</f>
        <v>0</v>
      </c>
      <c r="AZ436" s="350">
        <f>IF(AV435&lt;=設定シート!C$85,AH436,IF(AND(AV435&gt;=設定シート!E$85,AV435&lt;=設定シート!G$85),AH436*105/108,AH436))</f>
        <v>0</v>
      </c>
      <c r="BA436" s="347"/>
      <c r="BB436" s="350">
        <f t="shared" ref="BB436" si="234">IF($AL436="賃金で算定",0,INT(AY436*$AL436/100))</f>
        <v>0</v>
      </c>
      <c r="BC436" s="350">
        <f>IF(AY436=AZ436,BB436,AZ436*$AL436/100)</f>
        <v>0</v>
      </c>
      <c r="BD436" s="234"/>
      <c r="BE436" s="234"/>
      <c r="BL436" s="234">
        <f>IF(AY436=AZ436,0,1)</f>
        <v>0</v>
      </c>
      <c r="BM436" s="234" t="str">
        <f>IF(BL436=1,AL436,"")</f>
        <v/>
      </c>
    </row>
    <row r="437" spans="2:65" s="34" customFormat="1" ht="18" customHeight="1">
      <c r="B437" s="414"/>
      <c r="C437" s="415"/>
      <c r="D437" s="415"/>
      <c r="E437" s="415"/>
      <c r="F437" s="415"/>
      <c r="G437" s="415"/>
      <c r="H437" s="415"/>
      <c r="I437" s="451"/>
      <c r="J437" s="414"/>
      <c r="K437" s="415"/>
      <c r="L437" s="415"/>
      <c r="M437" s="415"/>
      <c r="N437" s="416"/>
      <c r="O437" s="389"/>
      <c r="P437" s="392" t="s">
        <v>45</v>
      </c>
      <c r="Q437" s="387"/>
      <c r="R437" s="382" t="s">
        <v>46</v>
      </c>
      <c r="S437" s="193"/>
      <c r="T437" s="420" t="s">
        <v>47</v>
      </c>
      <c r="U437" s="421"/>
      <c r="V437" s="422"/>
      <c r="W437" s="423"/>
      <c r="X437" s="423"/>
      <c r="Y437" s="77"/>
      <c r="Z437" s="41"/>
      <c r="AA437" s="42"/>
      <c r="AB437" s="42"/>
      <c r="AC437" s="43"/>
      <c r="AD437" s="41"/>
      <c r="AE437" s="42"/>
      <c r="AF437" s="42"/>
      <c r="AG437" s="48"/>
      <c r="AH437" s="409">
        <f>IF(V437="賃金で算定",V438+Z438-AD438,0)</f>
        <v>0</v>
      </c>
      <c r="AI437" s="410"/>
      <c r="AJ437" s="410"/>
      <c r="AK437" s="411"/>
      <c r="AL437" s="68"/>
      <c r="AM437" s="69"/>
      <c r="AN437" s="412"/>
      <c r="AO437" s="413"/>
      <c r="AP437" s="413"/>
      <c r="AQ437" s="413"/>
      <c r="AR437" s="413"/>
      <c r="AS437" s="40"/>
      <c r="AT437" s="58"/>
      <c r="AU437" s="58"/>
      <c r="AV437" s="55" t="str">
        <f>IF(OR(O437="",Q437=""),"", IF(O437&lt;20,DATE(O437+118,Q437,IF(S437="",1,S437)),DATE(O437+88,Q437,IF(S437="",1,S437))))</f>
        <v/>
      </c>
      <c r="AW437" s="57" t="str">
        <f>IF(AV437&lt;=設定シート!C$15,"昔",IF(AV437&lt;=設定シート!E$15,"上",IF(AV437&lt;=設定シート!G$15,"中","下")))</f>
        <v>下</v>
      </c>
      <c r="AX437" s="282">
        <f>IF(AV437&lt;=設定シート!$E$36,5,IF(AV437&lt;=設定シート!$I$36,7,IF(AV437&lt;=設定シート!$M$36,9,11)))</f>
        <v>11</v>
      </c>
      <c r="AY437" s="351"/>
      <c r="AZ437" s="349"/>
      <c r="BA437" s="353">
        <f t="shared" ref="BA437" si="235">AN437</f>
        <v>0</v>
      </c>
      <c r="BB437" s="349"/>
      <c r="BC437" s="349"/>
      <c r="BD437" s="234"/>
      <c r="BE437" s="234"/>
      <c r="BL437" s="1"/>
      <c r="BM437" s="1"/>
    </row>
    <row r="438" spans="2:65" s="34" customFormat="1" ht="18" customHeight="1">
      <c r="B438" s="417"/>
      <c r="C438" s="418"/>
      <c r="D438" s="418"/>
      <c r="E438" s="418"/>
      <c r="F438" s="418"/>
      <c r="G438" s="418"/>
      <c r="H438" s="418"/>
      <c r="I438" s="452"/>
      <c r="J438" s="417"/>
      <c r="K438" s="418"/>
      <c r="L438" s="418"/>
      <c r="M438" s="418"/>
      <c r="N438" s="419"/>
      <c r="O438" s="390"/>
      <c r="P438" s="393" t="s">
        <v>45</v>
      </c>
      <c r="Q438" s="388"/>
      <c r="R438" s="383" t="s">
        <v>46</v>
      </c>
      <c r="S438" s="196"/>
      <c r="T438" s="424" t="s">
        <v>48</v>
      </c>
      <c r="U438" s="425"/>
      <c r="V438" s="426"/>
      <c r="W438" s="427"/>
      <c r="X438" s="427"/>
      <c r="Y438" s="428"/>
      <c r="Z438" s="426"/>
      <c r="AA438" s="427"/>
      <c r="AB438" s="427"/>
      <c r="AC438" s="427"/>
      <c r="AD438" s="426">
        <v>0</v>
      </c>
      <c r="AE438" s="427"/>
      <c r="AF438" s="427"/>
      <c r="AG438" s="428"/>
      <c r="AH438" s="402">
        <f>IF(V437="賃金で算定",0,V438+Z438-AD438)</f>
        <v>0</v>
      </c>
      <c r="AI438" s="402"/>
      <c r="AJ438" s="402"/>
      <c r="AK438" s="403"/>
      <c r="AL438" s="407">
        <f>IF(V437="賃金で算定","賃金で算定",IF(OR(V438=0,$F447="",AV437=""),0,IF(AW437="昔",VLOOKUP($F447,労務比率,AX437,FALSE),IF(AW437="上",VLOOKUP($F447,労務比率,AX437,FALSE),IF(AW437="中",VLOOKUP($F447,労務比率,AX437,FALSE),VLOOKUP($F447,労務比率,AX437,FALSE))))))</f>
        <v>0</v>
      </c>
      <c r="AM438" s="408"/>
      <c r="AN438" s="404">
        <f>IF(V437="賃金で算定",0,INT(AH438*AL438/100))</f>
        <v>0</v>
      </c>
      <c r="AO438" s="405"/>
      <c r="AP438" s="405"/>
      <c r="AQ438" s="405"/>
      <c r="AR438" s="405"/>
      <c r="AS438" s="39"/>
      <c r="AT438" s="58"/>
      <c r="AU438" s="58"/>
      <c r="AV438" s="55"/>
      <c r="AW438" s="57"/>
      <c r="AX438" s="282"/>
      <c r="AY438" s="352">
        <f t="shared" ref="AY438" si="236">AH438</f>
        <v>0</v>
      </c>
      <c r="AZ438" s="350">
        <f>IF(AV437&lt;=設定シート!C$85,AH438,IF(AND(AV437&gt;=設定シート!E$85,AV437&lt;=設定シート!G$85),AH438*105/108,AH438))</f>
        <v>0</v>
      </c>
      <c r="BA438" s="347"/>
      <c r="BB438" s="350">
        <f t="shared" ref="BB438" si="237">IF($AL438="賃金で算定",0,INT(AY438*$AL438/100))</f>
        <v>0</v>
      </c>
      <c r="BC438" s="350">
        <f>IF(AY438=AZ438,BB438,AZ438*$AL438/100)</f>
        <v>0</v>
      </c>
      <c r="BD438" s="234"/>
      <c r="BE438" s="234"/>
      <c r="BL438" s="234">
        <f>IF(AY438=AZ438,0,1)</f>
        <v>0</v>
      </c>
      <c r="BM438" s="234" t="str">
        <f>IF(BL438=1,AL438,"")</f>
        <v/>
      </c>
    </row>
    <row r="439" spans="2:65" s="34" customFormat="1" ht="18" customHeight="1">
      <c r="B439" s="414"/>
      <c r="C439" s="415"/>
      <c r="D439" s="415"/>
      <c r="E439" s="415"/>
      <c r="F439" s="415"/>
      <c r="G439" s="415"/>
      <c r="H439" s="415"/>
      <c r="I439" s="451"/>
      <c r="J439" s="414"/>
      <c r="K439" s="415"/>
      <c r="L439" s="415"/>
      <c r="M439" s="415"/>
      <c r="N439" s="416"/>
      <c r="O439" s="389"/>
      <c r="P439" s="392" t="s">
        <v>45</v>
      </c>
      <c r="Q439" s="387"/>
      <c r="R439" s="382" t="s">
        <v>46</v>
      </c>
      <c r="S439" s="193"/>
      <c r="T439" s="420" t="s">
        <v>47</v>
      </c>
      <c r="U439" s="421"/>
      <c r="V439" s="422"/>
      <c r="W439" s="423"/>
      <c r="X439" s="423"/>
      <c r="Y439" s="77"/>
      <c r="Z439" s="41"/>
      <c r="AA439" s="42"/>
      <c r="AB439" s="42"/>
      <c r="AC439" s="43"/>
      <c r="AD439" s="41"/>
      <c r="AE439" s="42"/>
      <c r="AF439" s="42"/>
      <c r="AG439" s="48"/>
      <c r="AH439" s="409">
        <f>IF(V439="賃金で算定",V440+Z440-AD440,0)</f>
        <v>0</v>
      </c>
      <c r="AI439" s="410"/>
      <c r="AJ439" s="410"/>
      <c r="AK439" s="411"/>
      <c r="AL439" s="68"/>
      <c r="AM439" s="69"/>
      <c r="AN439" s="412"/>
      <c r="AO439" s="413"/>
      <c r="AP439" s="413"/>
      <c r="AQ439" s="413"/>
      <c r="AR439" s="413"/>
      <c r="AS439" s="40"/>
      <c r="AT439" s="58"/>
      <c r="AU439" s="58"/>
      <c r="AV439" s="55" t="str">
        <f>IF(OR(O439="",Q439=""),"", IF(O439&lt;20,DATE(O439+118,Q439,IF(S439="",1,S439)),DATE(O439+88,Q439,IF(S439="",1,S439))))</f>
        <v/>
      </c>
      <c r="AW439" s="57" t="str">
        <f>IF(AV439&lt;=設定シート!C$15,"昔",IF(AV439&lt;=設定シート!E$15,"上",IF(AV439&lt;=設定シート!G$15,"中","下")))</f>
        <v>下</v>
      </c>
      <c r="AX439" s="282">
        <f>IF(AV439&lt;=設定シート!$E$36,5,IF(AV439&lt;=設定シート!$I$36,7,IF(AV439&lt;=設定シート!$M$36,9,11)))</f>
        <v>11</v>
      </c>
      <c r="AY439" s="351"/>
      <c r="AZ439" s="349"/>
      <c r="BA439" s="353">
        <f t="shared" ref="BA439" si="238">AN439</f>
        <v>0</v>
      </c>
      <c r="BB439" s="349"/>
      <c r="BC439" s="349"/>
      <c r="BD439" s="234"/>
      <c r="BE439" s="234"/>
      <c r="BL439" s="1"/>
      <c r="BM439" s="1"/>
    </row>
    <row r="440" spans="2:65" s="34" customFormat="1" ht="18" customHeight="1">
      <c r="B440" s="417"/>
      <c r="C440" s="418"/>
      <c r="D440" s="418"/>
      <c r="E440" s="418"/>
      <c r="F440" s="418"/>
      <c r="G440" s="418"/>
      <c r="H440" s="418"/>
      <c r="I440" s="452"/>
      <c r="J440" s="417"/>
      <c r="K440" s="418"/>
      <c r="L440" s="418"/>
      <c r="M440" s="418"/>
      <c r="N440" s="419"/>
      <c r="O440" s="390"/>
      <c r="P440" s="393" t="s">
        <v>45</v>
      </c>
      <c r="Q440" s="388"/>
      <c r="R440" s="383" t="s">
        <v>46</v>
      </c>
      <c r="S440" s="196"/>
      <c r="T440" s="424" t="s">
        <v>48</v>
      </c>
      <c r="U440" s="425"/>
      <c r="V440" s="426"/>
      <c r="W440" s="427"/>
      <c r="X440" s="427"/>
      <c r="Y440" s="428"/>
      <c r="Z440" s="426"/>
      <c r="AA440" s="427"/>
      <c r="AB440" s="427"/>
      <c r="AC440" s="427"/>
      <c r="AD440" s="426">
        <v>0</v>
      </c>
      <c r="AE440" s="427"/>
      <c r="AF440" s="427"/>
      <c r="AG440" s="428"/>
      <c r="AH440" s="402">
        <f>IF(V439="賃金で算定",0,V440+Z440-AD440)</f>
        <v>0</v>
      </c>
      <c r="AI440" s="402"/>
      <c r="AJ440" s="402"/>
      <c r="AK440" s="403"/>
      <c r="AL440" s="407">
        <f>IF(V439="賃金で算定","賃金で算定",IF(OR(V440=0,$F447="",AV439=""),0,IF(AW439="昔",VLOOKUP($F447,労務比率,AX439,FALSE),IF(AW439="上",VLOOKUP($F447,労務比率,AX439,FALSE),IF(AW439="中",VLOOKUP($F447,労務比率,AX439,FALSE),VLOOKUP($F447,労務比率,AX439,FALSE))))))</f>
        <v>0</v>
      </c>
      <c r="AM440" s="408"/>
      <c r="AN440" s="404">
        <f>IF(V439="賃金で算定",0,INT(AH440*AL440/100))</f>
        <v>0</v>
      </c>
      <c r="AO440" s="405"/>
      <c r="AP440" s="405"/>
      <c r="AQ440" s="405"/>
      <c r="AR440" s="405"/>
      <c r="AS440" s="39"/>
      <c r="AT440" s="58"/>
      <c r="AU440" s="58"/>
      <c r="AV440" s="55"/>
      <c r="AW440" s="57"/>
      <c r="AX440" s="282"/>
      <c r="AY440" s="352">
        <f t="shared" ref="AY440" si="239">AH440</f>
        <v>0</v>
      </c>
      <c r="AZ440" s="350">
        <f>IF(AV439&lt;=設定シート!C$85,AH440,IF(AND(AV439&gt;=設定シート!E$85,AV439&lt;=設定シート!G$85),AH440*105/108,AH440))</f>
        <v>0</v>
      </c>
      <c r="BA440" s="347"/>
      <c r="BB440" s="350">
        <f t="shared" ref="BB440" si="240">IF($AL440="賃金で算定",0,INT(AY440*$AL440/100))</f>
        <v>0</v>
      </c>
      <c r="BC440" s="350">
        <f>IF(AY440=AZ440,BB440,AZ440*$AL440/100)</f>
        <v>0</v>
      </c>
      <c r="BD440" s="234"/>
      <c r="BE440" s="234"/>
      <c r="BL440" s="234">
        <f>IF(AY440=AZ440,0,1)</f>
        <v>0</v>
      </c>
      <c r="BM440" s="234" t="str">
        <f>IF(BL440=1,AL440,"")</f>
        <v/>
      </c>
    </row>
    <row r="441" spans="2:65" s="34" customFormat="1" ht="18" customHeight="1">
      <c r="B441" s="414"/>
      <c r="C441" s="415"/>
      <c r="D441" s="415"/>
      <c r="E441" s="415"/>
      <c r="F441" s="415"/>
      <c r="G441" s="415"/>
      <c r="H441" s="415"/>
      <c r="I441" s="451"/>
      <c r="J441" s="414"/>
      <c r="K441" s="415"/>
      <c r="L441" s="415"/>
      <c r="M441" s="415"/>
      <c r="N441" s="416"/>
      <c r="O441" s="389"/>
      <c r="P441" s="392" t="s">
        <v>45</v>
      </c>
      <c r="Q441" s="387"/>
      <c r="R441" s="382" t="s">
        <v>46</v>
      </c>
      <c r="S441" s="193"/>
      <c r="T441" s="420" t="s">
        <v>47</v>
      </c>
      <c r="U441" s="421"/>
      <c r="V441" s="422"/>
      <c r="W441" s="423"/>
      <c r="X441" s="423"/>
      <c r="Y441" s="77"/>
      <c r="Z441" s="41"/>
      <c r="AA441" s="42"/>
      <c r="AB441" s="42"/>
      <c r="AC441" s="43"/>
      <c r="AD441" s="41"/>
      <c r="AE441" s="42"/>
      <c r="AF441" s="42"/>
      <c r="AG441" s="48"/>
      <c r="AH441" s="409">
        <f>IF(V441="賃金で算定",V442+Z442-AD442,0)</f>
        <v>0</v>
      </c>
      <c r="AI441" s="410"/>
      <c r="AJ441" s="410"/>
      <c r="AK441" s="411"/>
      <c r="AL441" s="68"/>
      <c r="AM441" s="69"/>
      <c r="AN441" s="412"/>
      <c r="AO441" s="413"/>
      <c r="AP441" s="413"/>
      <c r="AQ441" s="413"/>
      <c r="AR441" s="413"/>
      <c r="AS441" s="40"/>
      <c r="AT441" s="58"/>
      <c r="AU441" s="58"/>
      <c r="AV441" s="55" t="str">
        <f>IF(OR(O441="",Q441=""),"", IF(O441&lt;20,DATE(O441+118,Q441,IF(S441="",1,S441)),DATE(O441+88,Q441,IF(S441="",1,S441))))</f>
        <v/>
      </c>
      <c r="AW441" s="57" t="str">
        <f>IF(AV441&lt;=設定シート!C$15,"昔",IF(AV441&lt;=設定シート!E$15,"上",IF(AV441&lt;=設定シート!G$15,"中","下")))</f>
        <v>下</v>
      </c>
      <c r="AX441" s="282">
        <f>IF(AV441&lt;=設定シート!$E$36,5,IF(AV441&lt;=設定シート!$I$36,7,IF(AV441&lt;=設定シート!$M$36,9,11)))</f>
        <v>11</v>
      </c>
      <c r="AY441" s="351"/>
      <c r="AZ441" s="349"/>
      <c r="BA441" s="353">
        <f t="shared" ref="BA441" si="241">AN441</f>
        <v>0</v>
      </c>
      <c r="BB441" s="349"/>
      <c r="BC441" s="349"/>
      <c r="BD441" s="234"/>
      <c r="BE441" s="234"/>
      <c r="BL441" s="1"/>
      <c r="BM441" s="1"/>
    </row>
    <row r="442" spans="2:65" s="34" customFormat="1" ht="18" customHeight="1">
      <c r="B442" s="417"/>
      <c r="C442" s="418"/>
      <c r="D442" s="418"/>
      <c r="E442" s="418"/>
      <c r="F442" s="418"/>
      <c r="G442" s="418"/>
      <c r="H442" s="418"/>
      <c r="I442" s="452"/>
      <c r="J442" s="417"/>
      <c r="K442" s="418"/>
      <c r="L442" s="418"/>
      <c r="M442" s="418"/>
      <c r="N442" s="419"/>
      <c r="O442" s="390"/>
      <c r="P442" s="393" t="s">
        <v>45</v>
      </c>
      <c r="Q442" s="388"/>
      <c r="R442" s="383" t="s">
        <v>46</v>
      </c>
      <c r="S442" s="196"/>
      <c r="T442" s="424" t="s">
        <v>48</v>
      </c>
      <c r="U442" s="425"/>
      <c r="V442" s="426"/>
      <c r="W442" s="427"/>
      <c r="X442" s="427"/>
      <c r="Y442" s="428"/>
      <c r="Z442" s="426"/>
      <c r="AA442" s="427"/>
      <c r="AB442" s="427"/>
      <c r="AC442" s="427"/>
      <c r="AD442" s="426">
        <v>0</v>
      </c>
      <c r="AE442" s="427"/>
      <c r="AF442" s="427"/>
      <c r="AG442" s="428"/>
      <c r="AH442" s="402">
        <f>IF(V441="賃金で算定",0,V442+Z442-AD442)</f>
        <v>0</v>
      </c>
      <c r="AI442" s="402"/>
      <c r="AJ442" s="402"/>
      <c r="AK442" s="403"/>
      <c r="AL442" s="407">
        <f>IF(V441="賃金で算定","賃金で算定",IF(OR(V442=0,$F447="",AV441=""),0,IF(AW441="昔",VLOOKUP($F447,労務比率,AX441,FALSE),IF(AW441="上",VLOOKUP($F447,労務比率,AX441,FALSE),IF(AW441="中",VLOOKUP($F447,労務比率,AX441,FALSE),VLOOKUP($F447,労務比率,AX441,FALSE))))))</f>
        <v>0</v>
      </c>
      <c r="AM442" s="408"/>
      <c r="AN442" s="404">
        <f>IF(V441="賃金で算定",0,INT(AH442*AL442/100))</f>
        <v>0</v>
      </c>
      <c r="AO442" s="405"/>
      <c r="AP442" s="405"/>
      <c r="AQ442" s="405"/>
      <c r="AR442" s="405"/>
      <c r="AS442" s="39"/>
      <c r="AT442" s="58"/>
      <c r="AU442" s="58"/>
      <c r="AV442" s="55"/>
      <c r="AW442" s="57"/>
      <c r="AX442" s="282"/>
      <c r="AY442" s="352">
        <f t="shared" ref="AY442" si="242">AH442</f>
        <v>0</v>
      </c>
      <c r="AZ442" s="350">
        <f>IF(AV441&lt;=設定シート!C$85,AH442,IF(AND(AV441&gt;=設定シート!E$85,AV441&lt;=設定シート!G$85),AH442*105/108,AH442))</f>
        <v>0</v>
      </c>
      <c r="BA442" s="347"/>
      <c r="BB442" s="350">
        <f t="shared" ref="BB442" si="243">IF($AL442="賃金で算定",0,INT(AY442*$AL442/100))</f>
        <v>0</v>
      </c>
      <c r="BC442" s="350">
        <f>IF(AY442=AZ442,BB442,AZ442*$AL442/100)</f>
        <v>0</v>
      </c>
      <c r="BD442" s="234"/>
      <c r="BE442" s="234"/>
      <c r="BL442" s="234">
        <f>IF(AY442=AZ442,0,1)</f>
        <v>0</v>
      </c>
      <c r="BM442" s="234" t="str">
        <f>IF(BL442=1,AL442,"")</f>
        <v/>
      </c>
    </row>
    <row r="443" spans="2:65" s="34" customFormat="1" ht="18" customHeight="1">
      <c r="B443" s="414"/>
      <c r="C443" s="415"/>
      <c r="D443" s="415"/>
      <c r="E443" s="415"/>
      <c r="F443" s="415"/>
      <c r="G443" s="415"/>
      <c r="H443" s="415"/>
      <c r="I443" s="451"/>
      <c r="J443" s="414"/>
      <c r="K443" s="415"/>
      <c r="L443" s="415"/>
      <c r="M443" s="415"/>
      <c r="N443" s="416"/>
      <c r="O443" s="389"/>
      <c r="P443" s="392" t="s">
        <v>45</v>
      </c>
      <c r="Q443" s="387"/>
      <c r="R443" s="382" t="s">
        <v>46</v>
      </c>
      <c r="S443" s="193"/>
      <c r="T443" s="420" t="s">
        <v>47</v>
      </c>
      <c r="U443" s="421"/>
      <c r="V443" s="422"/>
      <c r="W443" s="423"/>
      <c r="X443" s="423"/>
      <c r="Y443" s="77"/>
      <c r="Z443" s="41"/>
      <c r="AA443" s="42"/>
      <c r="AB443" s="42"/>
      <c r="AC443" s="43"/>
      <c r="AD443" s="41"/>
      <c r="AE443" s="42"/>
      <c r="AF443" s="42"/>
      <c r="AG443" s="48"/>
      <c r="AH443" s="409">
        <f>IF(V443="賃金で算定",V444+Z444-AD444,0)</f>
        <v>0</v>
      </c>
      <c r="AI443" s="410"/>
      <c r="AJ443" s="410"/>
      <c r="AK443" s="411"/>
      <c r="AL443" s="68"/>
      <c r="AM443" s="69"/>
      <c r="AN443" s="412"/>
      <c r="AO443" s="413"/>
      <c r="AP443" s="413"/>
      <c r="AQ443" s="413"/>
      <c r="AR443" s="413"/>
      <c r="AS443" s="40"/>
      <c r="AT443" s="58"/>
      <c r="AU443" s="58"/>
      <c r="AV443" s="55" t="str">
        <f>IF(OR(O443="",Q443=""),"", IF(O443&lt;20,DATE(O443+118,Q443,IF(S443="",1,S443)),DATE(O443+88,Q443,IF(S443="",1,S443))))</f>
        <v/>
      </c>
      <c r="AW443" s="57" t="str">
        <f>IF(AV443&lt;=設定シート!C$15,"昔",IF(AV443&lt;=設定シート!E$15,"上",IF(AV443&lt;=設定シート!G$15,"中","下")))</f>
        <v>下</v>
      </c>
      <c r="AX443" s="282">
        <f>IF(AV443&lt;=設定シート!$E$36,5,IF(AV443&lt;=設定シート!$I$36,7,IF(AV443&lt;=設定シート!$M$36,9,11)))</f>
        <v>11</v>
      </c>
      <c r="AY443" s="351"/>
      <c r="AZ443" s="349"/>
      <c r="BA443" s="353">
        <f t="shared" ref="BA443" si="244">AN443</f>
        <v>0</v>
      </c>
      <c r="BB443" s="349"/>
      <c r="BC443" s="349"/>
      <c r="BD443" s="234"/>
      <c r="BE443" s="234"/>
      <c r="BL443" s="1"/>
      <c r="BM443" s="1"/>
    </row>
    <row r="444" spans="2:65" s="34" customFormat="1" ht="18" customHeight="1">
      <c r="B444" s="417"/>
      <c r="C444" s="418"/>
      <c r="D444" s="418"/>
      <c r="E444" s="418"/>
      <c r="F444" s="418"/>
      <c r="G444" s="418"/>
      <c r="H444" s="418"/>
      <c r="I444" s="452"/>
      <c r="J444" s="417"/>
      <c r="K444" s="418"/>
      <c r="L444" s="418"/>
      <c r="M444" s="418"/>
      <c r="N444" s="419"/>
      <c r="O444" s="390"/>
      <c r="P444" s="393" t="s">
        <v>45</v>
      </c>
      <c r="Q444" s="388"/>
      <c r="R444" s="383" t="s">
        <v>46</v>
      </c>
      <c r="S444" s="196"/>
      <c r="T444" s="424" t="s">
        <v>48</v>
      </c>
      <c r="U444" s="425"/>
      <c r="V444" s="426"/>
      <c r="W444" s="427"/>
      <c r="X444" s="427"/>
      <c r="Y444" s="428"/>
      <c r="Z444" s="426"/>
      <c r="AA444" s="427"/>
      <c r="AB444" s="427"/>
      <c r="AC444" s="427"/>
      <c r="AD444" s="426">
        <v>0</v>
      </c>
      <c r="AE444" s="427"/>
      <c r="AF444" s="427"/>
      <c r="AG444" s="428"/>
      <c r="AH444" s="402">
        <f>IF(V443="賃金で算定",0,V444+Z444-AD444)</f>
        <v>0</v>
      </c>
      <c r="AI444" s="402"/>
      <c r="AJ444" s="402"/>
      <c r="AK444" s="403"/>
      <c r="AL444" s="407">
        <f>IF(V443="賃金で算定","賃金で算定",IF(OR(V444=0,$F447="",AV443=""),0,IF(AW443="昔",VLOOKUP($F447,労務比率,AX443,FALSE),IF(AW443="上",VLOOKUP($F447,労務比率,AX443,FALSE),IF(AW443="中",VLOOKUP($F447,労務比率,AX443,FALSE),VLOOKUP($F447,労務比率,AX443,FALSE))))))</f>
        <v>0</v>
      </c>
      <c r="AM444" s="408"/>
      <c r="AN444" s="404">
        <f>IF(V443="賃金で算定",0,INT(AH444*AL444/100))</f>
        <v>0</v>
      </c>
      <c r="AO444" s="405"/>
      <c r="AP444" s="405"/>
      <c r="AQ444" s="405"/>
      <c r="AR444" s="405"/>
      <c r="AS444" s="39"/>
      <c r="AT444" s="58"/>
      <c r="AU444" s="58"/>
      <c r="AV444" s="55"/>
      <c r="AW444" s="57"/>
      <c r="AX444" s="282"/>
      <c r="AY444" s="352">
        <f t="shared" ref="AY444" si="245">AH444</f>
        <v>0</v>
      </c>
      <c r="AZ444" s="350">
        <f>IF(AV443&lt;=設定シート!C$85,AH444,IF(AND(AV443&gt;=設定シート!E$85,AV443&lt;=設定シート!G$85),AH444*105/108,AH444))</f>
        <v>0</v>
      </c>
      <c r="BA444" s="347"/>
      <c r="BB444" s="350">
        <f t="shared" ref="BB444" si="246">IF($AL444="賃金で算定",0,INT(AY444*$AL444/100))</f>
        <v>0</v>
      </c>
      <c r="BC444" s="350">
        <f>IF(AY444=AZ444,BB444,AZ444*$AL444/100)</f>
        <v>0</v>
      </c>
      <c r="BD444" s="234"/>
      <c r="BE444" s="234"/>
      <c r="BL444" s="234">
        <f>IF(AY444=AZ444,0,1)</f>
        <v>0</v>
      </c>
      <c r="BM444" s="234" t="str">
        <f>IF(BL444=1,AL444,"")</f>
        <v/>
      </c>
    </row>
    <row r="445" spans="2:65" s="34" customFormat="1" ht="18" customHeight="1">
      <c r="B445" s="414"/>
      <c r="C445" s="415"/>
      <c r="D445" s="415"/>
      <c r="E445" s="415"/>
      <c r="F445" s="415"/>
      <c r="G445" s="415"/>
      <c r="H445" s="415"/>
      <c r="I445" s="451"/>
      <c r="J445" s="414"/>
      <c r="K445" s="415"/>
      <c r="L445" s="415"/>
      <c r="M445" s="415"/>
      <c r="N445" s="416"/>
      <c r="O445" s="389"/>
      <c r="P445" s="392" t="s">
        <v>45</v>
      </c>
      <c r="Q445" s="387"/>
      <c r="R445" s="382" t="s">
        <v>46</v>
      </c>
      <c r="S445" s="193"/>
      <c r="T445" s="420" t="s">
        <v>47</v>
      </c>
      <c r="U445" s="421"/>
      <c r="V445" s="422"/>
      <c r="W445" s="423"/>
      <c r="X445" s="423"/>
      <c r="Y445" s="77"/>
      <c r="Z445" s="41"/>
      <c r="AA445" s="42"/>
      <c r="AB445" s="42"/>
      <c r="AC445" s="43"/>
      <c r="AD445" s="41"/>
      <c r="AE445" s="42"/>
      <c r="AF445" s="42"/>
      <c r="AG445" s="48"/>
      <c r="AH445" s="409">
        <f>IF(V445="賃金で算定",V446+Z446-AD446,0)</f>
        <v>0</v>
      </c>
      <c r="AI445" s="410"/>
      <c r="AJ445" s="410"/>
      <c r="AK445" s="411"/>
      <c r="AL445" s="68"/>
      <c r="AM445" s="69"/>
      <c r="AN445" s="412"/>
      <c r="AO445" s="413"/>
      <c r="AP445" s="413"/>
      <c r="AQ445" s="413"/>
      <c r="AR445" s="413"/>
      <c r="AS445" s="40"/>
      <c r="AT445" s="58"/>
      <c r="AU445" s="58"/>
      <c r="AV445" s="55" t="str">
        <f>IF(OR(O445="",Q445=""),"", IF(O445&lt;20,DATE(O445+118,Q445,IF(S445="",1,S445)),DATE(O445+88,Q445,IF(S445="",1,S445))))</f>
        <v/>
      </c>
      <c r="AW445" s="57" t="str">
        <f>IF(AV445&lt;=設定シート!C$15,"昔",IF(AV445&lt;=設定シート!E$15,"上",IF(AV445&lt;=設定シート!G$15,"中","下")))</f>
        <v>下</v>
      </c>
      <c r="AX445" s="282">
        <f>IF(AV445&lt;=設定シート!$E$36,5,IF(AV445&lt;=設定シート!$I$36,7,IF(AV445&lt;=設定シート!$M$36,9,11)))</f>
        <v>11</v>
      </c>
      <c r="AY445" s="351"/>
      <c r="AZ445" s="349"/>
      <c r="BA445" s="353">
        <f t="shared" ref="BA445" si="247">AN445</f>
        <v>0</v>
      </c>
      <c r="BB445" s="349"/>
      <c r="BC445" s="349"/>
      <c r="BD445" s="234"/>
      <c r="BE445" s="234"/>
      <c r="BL445" s="1"/>
      <c r="BM445" s="1"/>
    </row>
    <row r="446" spans="2:65" s="34" customFormat="1" ht="18" customHeight="1">
      <c r="B446" s="417"/>
      <c r="C446" s="418"/>
      <c r="D446" s="418"/>
      <c r="E446" s="418"/>
      <c r="F446" s="418"/>
      <c r="G446" s="418"/>
      <c r="H446" s="418"/>
      <c r="I446" s="452"/>
      <c r="J446" s="417"/>
      <c r="K446" s="418"/>
      <c r="L446" s="418"/>
      <c r="M446" s="418"/>
      <c r="N446" s="419"/>
      <c r="O446" s="390"/>
      <c r="P446" s="391" t="s">
        <v>45</v>
      </c>
      <c r="Q446" s="388"/>
      <c r="R446" s="383" t="s">
        <v>46</v>
      </c>
      <c r="S446" s="196"/>
      <c r="T446" s="424" t="s">
        <v>48</v>
      </c>
      <c r="U446" s="425"/>
      <c r="V446" s="426"/>
      <c r="W446" s="427"/>
      <c r="X446" s="427"/>
      <c r="Y446" s="428"/>
      <c r="Z446" s="426"/>
      <c r="AA446" s="427"/>
      <c r="AB446" s="427"/>
      <c r="AC446" s="427"/>
      <c r="AD446" s="426">
        <v>0</v>
      </c>
      <c r="AE446" s="427"/>
      <c r="AF446" s="427"/>
      <c r="AG446" s="428"/>
      <c r="AH446" s="404">
        <f>IF(V445="賃金で算定",0,V446+Z446-AD446)</f>
        <v>0</v>
      </c>
      <c r="AI446" s="405"/>
      <c r="AJ446" s="405"/>
      <c r="AK446" s="406"/>
      <c r="AL446" s="407">
        <f>IF(V445="賃金で算定","賃金で算定",IF(OR(V446=0,$F447="",AV445=""),0,IF(AW445="昔",VLOOKUP($F447,労務比率,AX445,FALSE),IF(AW445="上",VLOOKUP($F447,労務比率,AX445,FALSE),IF(AW445="中",VLOOKUP($F447,労務比率,AX445,FALSE),VLOOKUP($F447,労務比率,AX445,FALSE))))))</f>
        <v>0</v>
      </c>
      <c r="AM446" s="408"/>
      <c r="AN446" s="404">
        <f>IF(V445="賃金で算定",0,INT(AH446*AL446/100))</f>
        <v>0</v>
      </c>
      <c r="AO446" s="405"/>
      <c r="AP446" s="405"/>
      <c r="AQ446" s="405"/>
      <c r="AR446" s="405"/>
      <c r="AS446" s="39"/>
      <c r="AT446" s="58"/>
      <c r="AU446" s="58"/>
      <c r="AV446" s="55"/>
      <c r="AW446" s="57"/>
      <c r="AX446" s="282"/>
      <c r="AY446" s="352">
        <f t="shared" ref="AY446" si="248">AH446</f>
        <v>0</v>
      </c>
      <c r="AZ446" s="350">
        <f>IF(AV445&lt;=設定シート!C$85,AH446,IF(AND(AV445&gt;=設定シート!E$85,AV445&lt;=設定シート!G$85),AH446*105/108,AH446))</f>
        <v>0</v>
      </c>
      <c r="BA446" s="347"/>
      <c r="BB446" s="350">
        <f t="shared" ref="BB446" si="249">IF($AL446="賃金で算定",0,INT(AY446*$AL446/100))</f>
        <v>0</v>
      </c>
      <c r="BC446" s="350">
        <f>IF(AY446=AZ446,BB446,AZ446*$AL446/100)</f>
        <v>0</v>
      </c>
      <c r="BD446" s="234"/>
      <c r="BE446" s="234"/>
      <c r="BL446" s="234">
        <f>IF(AY446=AZ446,0,1)</f>
        <v>0</v>
      </c>
      <c r="BM446" s="234" t="str">
        <f>IF(BL446=1,AL446,"")</f>
        <v/>
      </c>
    </row>
    <row r="447" spans="2:65" s="34" customFormat="1" ht="18" customHeight="1">
      <c r="B447" s="430" t="s">
        <v>134</v>
      </c>
      <c r="C447" s="431"/>
      <c r="D447" s="431"/>
      <c r="E447" s="432"/>
      <c r="F447" s="439"/>
      <c r="G447" s="440"/>
      <c r="H447" s="440"/>
      <c r="I447" s="440"/>
      <c r="J447" s="440"/>
      <c r="K447" s="440"/>
      <c r="L447" s="440"/>
      <c r="M447" s="440"/>
      <c r="N447" s="441"/>
      <c r="O447" s="430" t="s">
        <v>49</v>
      </c>
      <c r="P447" s="431"/>
      <c r="Q447" s="431"/>
      <c r="R447" s="431"/>
      <c r="S447" s="431"/>
      <c r="T447" s="431"/>
      <c r="U447" s="432"/>
      <c r="V447" s="448">
        <f>AH447</f>
        <v>0</v>
      </c>
      <c r="W447" s="449"/>
      <c r="X447" s="449"/>
      <c r="Y447" s="450"/>
      <c r="Z447" s="318"/>
      <c r="AA447" s="319"/>
      <c r="AB447" s="319"/>
      <c r="AC447" s="43"/>
      <c r="AD447" s="318"/>
      <c r="AE447" s="319"/>
      <c r="AF447" s="319"/>
      <c r="AG447" s="43"/>
      <c r="AH447" s="409">
        <f>AH429+AH431+AH433+AH435+AH437+AH439+AH441+AH443+AH445</f>
        <v>0</v>
      </c>
      <c r="AI447" s="410"/>
      <c r="AJ447" s="410"/>
      <c r="AK447" s="411"/>
      <c r="AL447" s="70"/>
      <c r="AM447" s="71"/>
      <c r="AN447" s="409">
        <f>AN429+AN431+AN433+AN435+AN437+AN439+AN441+AN443+AN445</f>
        <v>0</v>
      </c>
      <c r="AO447" s="410"/>
      <c r="AP447" s="410"/>
      <c r="AQ447" s="410"/>
      <c r="AR447" s="410"/>
      <c r="AS447" s="320"/>
      <c r="AT447" s="58"/>
      <c r="AU447" s="58"/>
      <c r="AW447" s="57"/>
      <c r="AX447" s="282"/>
      <c r="AY447" s="351"/>
      <c r="AZ447" s="354"/>
      <c r="BA447" s="361">
        <f>BA429+BA431+BA433+BA435+BA437+BA439+BA441+BA443+BA445</f>
        <v>0</v>
      </c>
      <c r="BB447" s="362">
        <f>BB430+BB432+BB434+BB436+BB438+BB440+BB442+BB444+BB446</f>
        <v>0</v>
      </c>
      <c r="BC447" s="362">
        <f>SUMIF(BL430:BL446,0,BC430:BC446)+ROUNDDOWN(ROUNDDOWN(BL447*105/108,0)*BM447/100,0)</f>
        <v>0</v>
      </c>
      <c r="BD447" s="234"/>
      <c r="BE447" s="234"/>
      <c r="BL447" s="234">
        <f>SUMIF(BL430:BL446,1,AH430:AK446)</f>
        <v>0</v>
      </c>
      <c r="BM447" s="234">
        <f>IF(COUNT(BM430:BM446)=0,0,SUM(BM430:BM446)/COUNT(BM430:BM446))</f>
        <v>0</v>
      </c>
    </row>
    <row r="448" spans="2:65" s="34" customFormat="1" ht="18" customHeight="1">
      <c r="B448" s="433"/>
      <c r="C448" s="434"/>
      <c r="D448" s="434"/>
      <c r="E448" s="435"/>
      <c r="F448" s="442"/>
      <c r="G448" s="443"/>
      <c r="H448" s="443"/>
      <c r="I448" s="443"/>
      <c r="J448" s="443"/>
      <c r="K448" s="443"/>
      <c r="L448" s="443"/>
      <c r="M448" s="443"/>
      <c r="N448" s="444"/>
      <c r="O448" s="433"/>
      <c r="P448" s="434"/>
      <c r="Q448" s="434"/>
      <c r="R448" s="434"/>
      <c r="S448" s="434"/>
      <c r="T448" s="434"/>
      <c r="U448" s="435"/>
      <c r="V448" s="401">
        <f>V430+V432+V434+V436+V438+V440+V442+V444+V446-V447</f>
        <v>0</v>
      </c>
      <c r="W448" s="402"/>
      <c r="X448" s="402"/>
      <c r="Y448" s="403"/>
      <c r="Z448" s="401">
        <f>Z430+Z432+Z434+Z436+Z438+Z440+Z442+Z444+Z446</f>
        <v>0</v>
      </c>
      <c r="AA448" s="402"/>
      <c r="AB448" s="402"/>
      <c r="AC448" s="402"/>
      <c r="AD448" s="401">
        <f>AD430+AD432+AD434+AD436+AD438+AD440+AD442+AD444+AD446</f>
        <v>0</v>
      </c>
      <c r="AE448" s="402"/>
      <c r="AF448" s="402"/>
      <c r="AG448" s="402"/>
      <c r="AH448" s="401">
        <f>AY448</f>
        <v>0</v>
      </c>
      <c r="AI448" s="402"/>
      <c r="AJ448" s="402"/>
      <c r="AK448" s="402"/>
      <c r="AL448" s="325"/>
      <c r="AM448" s="326"/>
      <c r="AN448" s="401">
        <f>BB448</f>
        <v>0</v>
      </c>
      <c r="AO448" s="402"/>
      <c r="AP448" s="402"/>
      <c r="AQ448" s="402"/>
      <c r="AR448" s="402"/>
      <c r="AS448" s="322"/>
      <c r="AT448" s="58"/>
      <c r="AU448" s="58"/>
      <c r="AW448" s="57"/>
      <c r="AX448" s="282"/>
      <c r="AY448" s="357">
        <f>AY430+AY432+AY434+AY436+AY438+AY440+AY442+AY444+AY446</f>
        <v>0</v>
      </c>
      <c r="AZ448" s="359"/>
      <c r="BA448" s="359"/>
      <c r="BB448" s="355">
        <f>BB447</f>
        <v>0</v>
      </c>
      <c r="BC448" s="363"/>
      <c r="BD448" s="234"/>
      <c r="BE448" s="234"/>
    </row>
    <row r="449" spans="2:57" s="34" customFormat="1" ht="18" customHeight="1">
      <c r="B449" s="436"/>
      <c r="C449" s="437"/>
      <c r="D449" s="437"/>
      <c r="E449" s="438"/>
      <c r="F449" s="445"/>
      <c r="G449" s="446"/>
      <c r="H449" s="446"/>
      <c r="I449" s="446"/>
      <c r="J449" s="446"/>
      <c r="K449" s="446"/>
      <c r="L449" s="446"/>
      <c r="M449" s="446"/>
      <c r="N449" s="447"/>
      <c r="O449" s="436"/>
      <c r="P449" s="437"/>
      <c r="Q449" s="437"/>
      <c r="R449" s="437"/>
      <c r="S449" s="437"/>
      <c r="T449" s="437"/>
      <c r="U449" s="438"/>
      <c r="V449" s="404"/>
      <c r="W449" s="405"/>
      <c r="X449" s="405"/>
      <c r="Y449" s="406"/>
      <c r="Z449" s="404"/>
      <c r="AA449" s="405"/>
      <c r="AB449" s="405"/>
      <c r="AC449" s="405"/>
      <c r="AD449" s="404"/>
      <c r="AE449" s="405"/>
      <c r="AF449" s="405"/>
      <c r="AG449" s="405"/>
      <c r="AH449" s="404">
        <f>AZ449</f>
        <v>0</v>
      </c>
      <c r="AI449" s="405"/>
      <c r="AJ449" s="405"/>
      <c r="AK449" s="406"/>
      <c r="AL449" s="323"/>
      <c r="AM449" s="324"/>
      <c r="AN449" s="404">
        <f>BC449</f>
        <v>0</v>
      </c>
      <c r="AO449" s="405"/>
      <c r="AP449" s="405"/>
      <c r="AQ449" s="405"/>
      <c r="AR449" s="405"/>
      <c r="AS449" s="321"/>
      <c r="AT449" s="58"/>
      <c r="AU449" s="198"/>
      <c r="AW449" s="57"/>
      <c r="AX449" s="282"/>
      <c r="AY449" s="358"/>
      <c r="AZ449" s="360">
        <f>IF(AZ430+AZ432+AZ434+AZ436+AZ438+AZ440+AZ442+AZ444+AZ446=AY448,0,ROUNDDOWN(AZ430+AZ432+AZ434+AZ436+AZ438+AZ440+AZ442+AZ444+AZ446,0))</f>
        <v>0</v>
      </c>
      <c r="BA449" s="356"/>
      <c r="BB449" s="356"/>
      <c r="BC449" s="360">
        <f>IF(BC447=BB448,0,BC447)</f>
        <v>0</v>
      </c>
      <c r="BD449" s="234"/>
      <c r="BE449" s="234"/>
    </row>
    <row r="450" spans="2:57" s="34" customFormat="1" ht="18" customHeight="1">
      <c r="AD450" s="1" t="str">
        <f>IF(AND($F447="",$V447+$V448&gt;0),"事業の種類を選択してください。","")</f>
        <v/>
      </c>
      <c r="AE450" s="1"/>
      <c r="AF450" s="1"/>
      <c r="AG450" s="1"/>
      <c r="AH450" s="1"/>
      <c r="AI450" s="1"/>
      <c r="AJ450" s="1"/>
      <c r="AK450" s="1"/>
      <c r="AL450" s="1"/>
      <c r="AM450" s="1"/>
      <c r="AN450" s="429">
        <f>IF(AN447=0,0,AN447+IF(AN449=0,AN448,AN449))</f>
        <v>0</v>
      </c>
      <c r="AO450" s="429"/>
      <c r="AP450" s="429"/>
      <c r="AQ450" s="429"/>
      <c r="AR450" s="429"/>
      <c r="AS450" s="58"/>
      <c r="AT450" s="58"/>
      <c r="AU450" s="58"/>
      <c r="AW450" s="57"/>
      <c r="AX450" s="282"/>
      <c r="AY450" s="282"/>
      <c r="AZ450" s="282"/>
      <c r="BA450" s="282"/>
      <c r="BB450" s="282"/>
      <c r="BC450" s="282"/>
      <c r="BD450" s="234"/>
      <c r="BE450" s="234"/>
    </row>
    <row r="451" spans="2:57" s="34" customFormat="1" ht="31.5" customHeight="1">
      <c r="AN451" s="79"/>
      <c r="AO451" s="79"/>
      <c r="AP451" s="79"/>
      <c r="AQ451" s="79"/>
      <c r="AR451" s="79"/>
      <c r="AS451" s="58"/>
      <c r="AT451" s="58"/>
      <c r="AU451" s="58"/>
      <c r="AW451" s="57"/>
      <c r="AX451" s="282"/>
      <c r="AY451" s="282"/>
      <c r="AZ451" s="282"/>
      <c r="BA451" s="282"/>
      <c r="BB451" s="282"/>
      <c r="BC451" s="282"/>
      <c r="BD451" s="234"/>
      <c r="BE451" s="234"/>
    </row>
    <row r="452" spans="2:57" s="34" customFormat="1" ht="7.5" customHeight="1">
      <c r="X452" s="36"/>
      <c r="Y452" s="36"/>
      <c r="Z452" s="58"/>
      <c r="AA452" s="58"/>
      <c r="AB452" s="58"/>
      <c r="AC452" s="58"/>
      <c r="AD452" s="58"/>
      <c r="AE452" s="58"/>
      <c r="AF452" s="58"/>
      <c r="AG452" s="58"/>
      <c r="AH452" s="58"/>
      <c r="AI452" s="58"/>
      <c r="AJ452" s="58"/>
      <c r="AK452" s="58"/>
      <c r="AL452" s="58"/>
      <c r="AM452" s="58"/>
      <c r="AN452" s="58"/>
      <c r="AO452" s="58"/>
      <c r="AP452" s="58"/>
      <c r="AQ452" s="58"/>
      <c r="AR452" s="58"/>
      <c r="AS452" s="58"/>
      <c r="AT452" s="1"/>
      <c r="AU452" s="1"/>
      <c r="AW452" s="57"/>
      <c r="AX452" s="282"/>
      <c r="AY452" s="282"/>
      <c r="AZ452" s="282"/>
      <c r="BA452" s="282"/>
      <c r="BB452" s="282"/>
      <c r="BC452" s="282"/>
      <c r="BD452" s="234"/>
      <c r="BE452" s="234"/>
    </row>
    <row r="453" spans="2:57" s="34" customFormat="1" ht="10.5" customHeight="1">
      <c r="X453" s="36"/>
      <c r="Y453" s="36"/>
      <c r="Z453" s="58"/>
      <c r="AA453" s="58"/>
      <c r="AB453" s="58"/>
      <c r="AC453" s="58"/>
      <c r="AD453" s="58"/>
      <c r="AE453" s="58"/>
      <c r="AF453" s="58"/>
      <c r="AG453" s="58"/>
      <c r="AH453" s="58"/>
      <c r="AI453" s="58"/>
      <c r="AJ453" s="58"/>
      <c r="AK453" s="58"/>
      <c r="AL453" s="58"/>
      <c r="AM453" s="58"/>
      <c r="AN453" s="58"/>
      <c r="AO453" s="58"/>
      <c r="AP453" s="58"/>
      <c r="AQ453" s="58"/>
      <c r="AR453" s="58"/>
      <c r="AS453" s="58"/>
      <c r="AT453" s="1"/>
      <c r="AU453" s="1"/>
      <c r="AW453" s="57"/>
      <c r="AX453" s="282"/>
      <c r="AY453" s="282"/>
      <c r="AZ453" s="282"/>
      <c r="BA453" s="282"/>
      <c r="BB453" s="282"/>
      <c r="BC453" s="282"/>
      <c r="BD453" s="234"/>
      <c r="BE453" s="234"/>
    </row>
    <row r="454" spans="2:57" s="34" customFormat="1" ht="5.25" customHeight="1">
      <c r="X454" s="36"/>
      <c r="Y454" s="36"/>
      <c r="Z454" s="58"/>
      <c r="AA454" s="58"/>
      <c r="AB454" s="58"/>
      <c r="AC454" s="58"/>
      <c r="AD454" s="58"/>
      <c r="AE454" s="58"/>
      <c r="AF454" s="58"/>
      <c r="AG454" s="58"/>
      <c r="AH454" s="58"/>
      <c r="AI454" s="58"/>
      <c r="AJ454" s="58"/>
      <c r="AK454" s="58"/>
      <c r="AL454" s="58"/>
      <c r="AM454" s="58"/>
      <c r="AN454" s="58"/>
      <c r="AO454" s="58"/>
      <c r="AP454" s="58"/>
      <c r="AQ454" s="58"/>
      <c r="AR454" s="58"/>
      <c r="AS454" s="58"/>
      <c r="AT454" s="1"/>
      <c r="AU454" s="1"/>
      <c r="AW454" s="57"/>
      <c r="AX454" s="282"/>
      <c r="AY454" s="282"/>
      <c r="AZ454" s="282"/>
      <c r="BA454" s="282"/>
      <c r="BB454" s="282"/>
      <c r="BC454" s="282"/>
      <c r="BD454" s="234"/>
      <c r="BE454" s="234"/>
    </row>
    <row r="455" spans="2:57" s="34" customFormat="1" ht="5.25" customHeight="1">
      <c r="X455" s="36"/>
      <c r="Y455" s="36"/>
      <c r="Z455" s="58"/>
      <c r="AA455" s="58"/>
      <c r="AB455" s="58"/>
      <c r="AC455" s="58"/>
      <c r="AD455" s="58"/>
      <c r="AE455" s="58"/>
      <c r="AF455" s="58"/>
      <c r="AG455" s="58"/>
      <c r="AH455" s="58"/>
      <c r="AI455" s="58"/>
      <c r="AJ455" s="58"/>
      <c r="AK455" s="58"/>
      <c r="AL455" s="58"/>
      <c r="AM455" s="58"/>
      <c r="AN455" s="58"/>
      <c r="AO455" s="58"/>
      <c r="AP455" s="58"/>
      <c r="AQ455" s="58"/>
      <c r="AR455" s="58"/>
      <c r="AS455" s="58"/>
      <c r="AT455" s="1"/>
      <c r="AU455" s="1"/>
      <c r="AW455" s="57"/>
      <c r="AX455" s="282"/>
      <c r="AY455" s="282"/>
      <c r="AZ455" s="282"/>
      <c r="BA455" s="282"/>
      <c r="BB455" s="282"/>
      <c r="BC455" s="282"/>
      <c r="BD455" s="234"/>
      <c r="BE455" s="234"/>
    </row>
    <row r="456" spans="2:57" s="34" customFormat="1" ht="5.25" customHeight="1">
      <c r="X456" s="36"/>
      <c r="Y456" s="36"/>
      <c r="Z456" s="58"/>
      <c r="AA456" s="58"/>
      <c r="AB456" s="58"/>
      <c r="AC456" s="58"/>
      <c r="AD456" s="58"/>
      <c r="AE456" s="58"/>
      <c r="AF456" s="58"/>
      <c r="AG456" s="58"/>
      <c r="AH456" s="58"/>
      <c r="AI456" s="58"/>
      <c r="AJ456" s="58"/>
      <c r="AK456" s="58"/>
      <c r="AL456" s="58"/>
      <c r="AM456" s="58"/>
      <c r="AN456" s="58"/>
      <c r="AO456" s="58"/>
      <c r="AP456" s="58"/>
      <c r="AQ456" s="58"/>
      <c r="AR456" s="58"/>
      <c r="AS456" s="58"/>
      <c r="AT456" s="1"/>
      <c r="AU456" s="1"/>
      <c r="AW456" s="57"/>
      <c r="AX456" s="282"/>
      <c r="AY456" s="282"/>
      <c r="AZ456" s="282"/>
      <c r="BA456" s="282"/>
      <c r="BB456" s="282"/>
      <c r="BC456" s="282"/>
      <c r="BD456" s="234"/>
      <c r="BE456" s="234"/>
    </row>
    <row r="457" spans="2:57" s="34" customFormat="1" ht="5.25" customHeight="1">
      <c r="X457" s="36"/>
      <c r="Y457" s="36"/>
      <c r="Z457" s="58"/>
      <c r="AA457" s="58"/>
      <c r="AB457" s="58"/>
      <c r="AC457" s="58"/>
      <c r="AD457" s="58"/>
      <c r="AE457" s="58"/>
      <c r="AF457" s="58"/>
      <c r="AG457" s="58"/>
      <c r="AH457" s="58"/>
      <c r="AI457" s="58"/>
      <c r="AJ457" s="58"/>
      <c r="AK457" s="58"/>
      <c r="AL457" s="58"/>
      <c r="AM457" s="58"/>
      <c r="AN457" s="58"/>
      <c r="AO457" s="58"/>
      <c r="AP457" s="58"/>
      <c r="AQ457" s="58"/>
      <c r="AR457" s="58"/>
      <c r="AS457" s="58"/>
      <c r="AT457" s="1"/>
      <c r="AU457" s="1"/>
      <c r="AW457" s="57"/>
      <c r="AX457" s="282"/>
      <c r="AY457" s="282"/>
      <c r="AZ457" s="282"/>
      <c r="BA457" s="282"/>
      <c r="BB457" s="282"/>
      <c r="BC457" s="282"/>
      <c r="BD457" s="234"/>
      <c r="BE457" s="234"/>
    </row>
    <row r="458" spans="2:57" s="34" customFormat="1" ht="17.25" customHeight="1">
      <c r="B458" s="59" t="s">
        <v>50</v>
      </c>
      <c r="L458" s="58"/>
      <c r="M458" s="58"/>
      <c r="N458" s="58"/>
      <c r="O458" s="58"/>
      <c r="P458" s="58"/>
      <c r="Q458" s="58"/>
      <c r="R458" s="58"/>
      <c r="S458" s="60"/>
      <c r="T458" s="60"/>
      <c r="U458" s="60"/>
      <c r="V458" s="60"/>
      <c r="W458" s="60"/>
      <c r="X458" s="58"/>
      <c r="Y458" s="58"/>
      <c r="Z458" s="58"/>
      <c r="AA458" s="58"/>
      <c r="AB458" s="58"/>
      <c r="AC458" s="58"/>
      <c r="AL458" s="61"/>
      <c r="AM458" s="1"/>
      <c r="AN458" s="1"/>
      <c r="AO458" s="1"/>
      <c r="AP458" s="1"/>
      <c r="AW458" s="57"/>
      <c r="AX458" s="282"/>
      <c r="AY458" s="282"/>
      <c r="AZ458" s="282"/>
      <c r="BA458" s="282"/>
      <c r="BB458" s="282"/>
      <c r="BC458" s="282"/>
      <c r="BD458" s="234"/>
      <c r="BE458" s="234"/>
    </row>
    <row r="459" spans="2:57" s="34" customFormat="1" ht="12.75" customHeight="1">
      <c r="L459" s="58"/>
      <c r="M459" s="62"/>
      <c r="N459" s="62"/>
      <c r="O459" s="62"/>
      <c r="P459" s="62"/>
      <c r="Q459" s="62"/>
      <c r="R459" s="62"/>
      <c r="S459" s="62"/>
      <c r="T459" s="63"/>
      <c r="U459" s="63"/>
      <c r="V459" s="63"/>
      <c r="W459" s="63"/>
      <c r="X459" s="63"/>
      <c r="Y459" s="63"/>
      <c r="Z459" s="63"/>
      <c r="AA459" s="62"/>
      <c r="AB459" s="62"/>
      <c r="AC459" s="62"/>
      <c r="AL459" s="61"/>
      <c r="AM459" s="540" t="s">
        <v>325</v>
      </c>
      <c r="AN459" s="541"/>
      <c r="AO459" s="541"/>
      <c r="AP459" s="542"/>
      <c r="AW459" s="57"/>
      <c r="AX459" s="282"/>
      <c r="AY459" s="282"/>
      <c r="AZ459" s="282"/>
      <c r="BA459" s="282"/>
      <c r="BB459" s="282"/>
      <c r="BC459" s="282"/>
      <c r="BD459" s="234"/>
      <c r="BE459" s="234"/>
    </row>
    <row r="460" spans="2:57" s="34" customFormat="1" ht="12.75" customHeight="1">
      <c r="L460" s="58"/>
      <c r="M460" s="62"/>
      <c r="N460" s="62"/>
      <c r="O460" s="62"/>
      <c r="P460" s="62"/>
      <c r="Q460" s="62"/>
      <c r="R460" s="62"/>
      <c r="S460" s="62"/>
      <c r="T460" s="63"/>
      <c r="U460" s="63"/>
      <c r="V460" s="63"/>
      <c r="W460" s="63"/>
      <c r="X460" s="63"/>
      <c r="Y460" s="63"/>
      <c r="Z460" s="63"/>
      <c r="AA460" s="62"/>
      <c r="AB460" s="62"/>
      <c r="AC460" s="62"/>
      <c r="AL460" s="61"/>
      <c r="AM460" s="543"/>
      <c r="AN460" s="544"/>
      <c r="AO460" s="544"/>
      <c r="AP460" s="545"/>
      <c r="AW460" s="57"/>
      <c r="AX460" s="282"/>
      <c r="AY460" s="282"/>
      <c r="AZ460" s="282"/>
      <c r="BA460" s="282"/>
      <c r="BB460" s="282"/>
      <c r="BC460" s="282"/>
      <c r="BD460" s="234"/>
      <c r="BE460" s="234"/>
    </row>
    <row r="461" spans="2:57" s="34" customFormat="1" ht="12.75" customHeight="1">
      <c r="L461" s="58"/>
      <c r="M461" s="62"/>
      <c r="N461" s="62"/>
      <c r="O461" s="62"/>
      <c r="P461" s="62"/>
      <c r="Q461" s="62"/>
      <c r="R461" s="62"/>
      <c r="S461" s="62"/>
      <c r="T461" s="62"/>
      <c r="U461" s="62"/>
      <c r="V461" s="62"/>
      <c r="W461" s="62"/>
      <c r="X461" s="62"/>
      <c r="Y461" s="62"/>
      <c r="Z461" s="62"/>
      <c r="AA461" s="62"/>
      <c r="AB461" s="62"/>
      <c r="AC461" s="62"/>
      <c r="AL461" s="61"/>
      <c r="AM461" s="394"/>
      <c r="AN461" s="394"/>
      <c r="AO461" s="4"/>
      <c r="AP461" s="4"/>
      <c r="AW461" s="57"/>
      <c r="AX461" s="282"/>
      <c r="AY461" s="282"/>
      <c r="AZ461" s="282"/>
      <c r="BA461" s="282"/>
      <c r="BB461" s="282"/>
      <c r="BC461" s="282"/>
      <c r="BD461" s="234"/>
      <c r="BE461" s="234"/>
    </row>
    <row r="462" spans="2:57" s="34" customFormat="1" ht="6" customHeight="1">
      <c r="L462" s="58"/>
      <c r="M462" s="62"/>
      <c r="N462" s="62"/>
      <c r="O462" s="62"/>
      <c r="P462" s="62"/>
      <c r="Q462" s="62"/>
      <c r="R462" s="62"/>
      <c r="S462" s="62"/>
      <c r="T462" s="62"/>
      <c r="U462" s="62"/>
      <c r="V462" s="62"/>
      <c r="W462" s="62"/>
      <c r="X462" s="62"/>
      <c r="Y462" s="62"/>
      <c r="Z462" s="62"/>
      <c r="AA462" s="62"/>
      <c r="AB462" s="62"/>
      <c r="AC462" s="62"/>
      <c r="AL462" s="61"/>
      <c r="AM462" s="61"/>
      <c r="AW462" s="57"/>
      <c r="AX462" s="282"/>
      <c r="AY462" s="282"/>
      <c r="AZ462" s="282"/>
      <c r="BA462" s="282"/>
      <c r="BB462" s="282"/>
      <c r="BC462" s="282"/>
      <c r="BD462" s="234"/>
      <c r="BE462" s="234"/>
    </row>
    <row r="463" spans="2:57" s="34" customFormat="1" ht="12.75" customHeight="1">
      <c r="B463" s="515" t="s">
        <v>2</v>
      </c>
      <c r="C463" s="516"/>
      <c r="D463" s="516"/>
      <c r="E463" s="516"/>
      <c r="F463" s="516"/>
      <c r="G463" s="516"/>
      <c r="H463" s="516"/>
      <c r="I463" s="516"/>
      <c r="J463" s="518" t="s">
        <v>10</v>
      </c>
      <c r="K463" s="518"/>
      <c r="L463" s="64" t="s">
        <v>3</v>
      </c>
      <c r="M463" s="518" t="s">
        <v>11</v>
      </c>
      <c r="N463" s="518"/>
      <c r="O463" s="519" t="s">
        <v>12</v>
      </c>
      <c r="P463" s="518"/>
      <c r="Q463" s="518"/>
      <c r="R463" s="518"/>
      <c r="S463" s="518"/>
      <c r="T463" s="518"/>
      <c r="U463" s="518" t="s">
        <v>13</v>
      </c>
      <c r="V463" s="518"/>
      <c r="W463" s="518"/>
      <c r="X463" s="58"/>
      <c r="Y463" s="58"/>
      <c r="Z463" s="58"/>
      <c r="AA463" s="58"/>
      <c r="AB463" s="58"/>
      <c r="AC463" s="58"/>
      <c r="AD463" s="35"/>
      <c r="AE463" s="35"/>
      <c r="AF463" s="35"/>
      <c r="AG463" s="35"/>
      <c r="AH463" s="35"/>
      <c r="AI463" s="35"/>
      <c r="AJ463" s="35"/>
      <c r="AK463" s="58"/>
      <c r="AL463" s="520">
        <f ca="1">$AL$9</f>
        <v>30</v>
      </c>
      <c r="AM463" s="521"/>
      <c r="AN463" s="526" t="s">
        <v>4</v>
      </c>
      <c r="AO463" s="526"/>
      <c r="AP463" s="521">
        <v>12</v>
      </c>
      <c r="AQ463" s="521"/>
      <c r="AR463" s="529" t="s">
        <v>5</v>
      </c>
      <c r="AS463" s="530"/>
      <c r="AT463" s="58"/>
      <c r="AU463" s="58"/>
      <c r="AW463" s="57"/>
      <c r="AX463" s="282"/>
      <c r="AY463" s="282"/>
      <c r="AZ463" s="282"/>
      <c r="BA463" s="282"/>
      <c r="BB463" s="282"/>
      <c r="BC463" s="282"/>
      <c r="BD463" s="234"/>
      <c r="BE463" s="234"/>
    </row>
    <row r="464" spans="2:57" s="34" customFormat="1" ht="13.5" customHeight="1">
      <c r="B464" s="516"/>
      <c r="C464" s="516"/>
      <c r="D464" s="516"/>
      <c r="E464" s="516"/>
      <c r="F464" s="516"/>
      <c r="G464" s="516"/>
      <c r="H464" s="516"/>
      <c r="I464" s="516"/>
      <c r="J464" s="535">
        <f>$J$10</f>
        <v>0</v>
      </c>
      <c r="K464" s="473">
        <f>$K$10</f>
        <v>0</v>
      </c>
      <c r="L464" s="537">
        <f>$L$10</f>
        <v>0</v>
      </c>
      <c r="M464" s="476">
        <f>$M$10</f>
        <v>0</v>
      </c>
      <c r="N464" s="473">
        <f>$N$10</f>
        <v>0</v>
      </c>
      <c r="O464" s="476">
        <f>$O$10</f>
        <v>0</v>
      </c>
      <c r="P464" s="470">
        <f>$P$10</f>
        <v>0</v>
      </c>
      <c r="Q464" s="470">
        <f>$Q$10</f>
        <v>0</v>
      </c>
      <c r="R464" s="470">
        <f>$R$10</f>
        <v>0</v>
      </c>
      <c r="S464" s="470">
        <f>$S$10</f>
        <v>0</v>
      </c>
      <c r="T464" s="473">
        <f>$T$10</f>
        <v>0</v>
      </c>
      <c r="U464" s="476">
        <f>$U$10</f>
        <v>0</v>
      </c>
      <c r="V464" s="470">
        <f>$V$10</f>
        <v>0</v>
      </c>
      <c r="W464" s="473">
        <f>$W$10</f>
        <v>0</v>
      </c>
      <c r="X464" s="58"/>
      <c r="Y464" s="58"/>
      <c r="Z464" s="58"/>
      <c r="AA464" s="58"/>
      <c r="AB464" s="58"/>
      <c r="AC464" s="58"/>
      <c r="AD464" s="35"/>
      <c r="AE464" s="35"/>
      <c r="AF464" s="35"/>
      <c r="AG464" s="35"/>
      <c r="AH464" s="35"/>
      <c r="AI464" s="35"/>
      <c r="AJ464" s="35"/>
      <c r="AK464" s="58"/>
      <c r="AL464" s="522"/>
      <c r="AM464" s="523"/>
      <c r="AN464" s="527"/>
      <c r="AO464" s="527"/>
      <c r="AP464" s="523"/>
      <c r="AQ464" s="523"/>
      <c r="AR464" s="531"/>
      <c r="AS464" s="532"/>
      <c r="AT464" s="58"/>
      <c r="AU464" s="58"/>
      <c r="AW464" s="57"/>
      <c r="AX464" s="282"/>
      <c r="AY464" s="282"/>
      <c r="AZ464" s="282"/>
      <c r="BA464" s="282"/>
      <c r="BB464" s="282"/>
      <c r="BC464" s="282"/>
      <c r="BD464" s="234"/>
      <c r="BE464" s="234"/>
    </row>
    <row r="465" spans="2:65" s="34" customFormat="1" ht="9" customHeight="1">
      <c r="B465" s="516"/>
      <c r="C465" s="516"/>
      <c r="D465" s="516"/>
      <c r="E465" s="516"/>
      <c r="F465" s="516"/>
      <c r="G465" s="516"/>
      <c r="H465" s="516"/>
      <c r="I465" s="516"/>
      <c r="J465" s="536"/>
      <c r="K465" s="474"/>
      <c r="L465" s="538"/>
      <c r="M465" s="477"/>
      <c r="N465" s="474"/>
      <c r="O465" s="477"/>
      <c r="P465" s="471"/>
      <c r="Q465" s="471"/>
      <c r="R465" s="471"/>
      <c r="S465" s="471"/>
      <c r="T465" s="474"/>
      <c r="U465" s="477"/>
      <c r="V465" s="471"/>
      <c r="W465" s="474"/>
      <c r="X465" s="58"/>
      <c r="Y465" s="58"/>
      <c r="Z465" s="58"/>
      <c r="AA465" s="58"/>
      <c r="AB465" s="58"/>
      <c r="AC465" s="58"/>
      <c r="AD465" s="35"/>
      <c r="AE465" s="35"/>
      <c r="AF465" s="35"/>
      <c r="AG465" s="35"/>
      <c r="AH465" s="35"/>
      <c r="AI465" s="35"/>
      <c r="AJ465" s="35"/>
      <c r="AK465" s="58"/>
      <c r="AL465" s="524"/>
      <c r="AM465" s="525"/>
      <c r="AN465" s="528"/>
      <c r="AO465" s="528"/>
      <c r="AP465" s="525"/>
      <c r="AQ465" s="525"/>
      <c r="AR465" s="533"/>
      <c r="AS465" s="534"/>
      <c r="AT465" s="58"/>
      <c r="AU465" s="58"/>
      <c r="AW465" s="57"/>
      <c r="AX465" s="282"/>
      <c r="AY465" s="282"/>
      <c r="AZ465" s="282"/>
      <c r="BA465" s="282"/>
      <c r="BB465" s="282"/>
      <c r="BC465" s="282"/>
      <c r="BD465" s="234"/>
      <c r="BE465" s="234"/>
    </row>
    <row r="466" spans="2:65" s="34" customFormat="1" ht="6" customHeight="1">
      <c r="B466" s="517"/>
      <c r="C466" s="517"/>
      <c r="D466" s="517"/>
      <c r="E466" s="517"/>
      <c r="F466" s="517"/>
      <c r="G466" s="517"/>
      <c r="H466" s="517"/>
      <c r="I466" s="517"/>
      <c r="J466" s="536"/>
      <c r="K466" s="475"/>
      <c r="L466" s="539"/>
      <c r="M466" s="478"/>
      <c r="N466" s="475"/>
      <c r="O466" s="478"/>
      <c r="P466" s="472"/>
      <c r="Q466" s="472"/>
      <c r="R466" s="472"/>
      <c r="S466" s="472"/>
      <c r="T466" s="475"/>
      <c r="U466" s="478"/>
      <c r="V466" s="472"/>
      <c r="W466" s="475"/>
      <c r="X466" s="58"/>
      <c r="Y466" s="58"/>
      <c r="Z466" s="58"/>
      <c r="AA466" s="58"/>
      <c r="AB466" s="58"/>
      <c r="AC466" s="58"/>
      <c r="AD466" s="58"/>
      <c r="AE466" s="58"/>
      <c r="AF466" s="58"/>
      <c r="AG466" s="58"/>
      <c r="AH466" s="58"/>
      <c r="AI466" s="58"/>
      <c r="AJ466" s="58"/>
      <c r="AK466" s="58"/>
      <c r="AN466" s="1"/>
      <c r="AO466" s="1"/>
      <c r="AP466" s="1"/>
      <c r="AQ466" s="1"/>
      <c r="AR466" s="1"/>
      <c r="AS466" s="1"/>
      <c r="AT466" s="58"/>
      <c r="AU466" s="58"/>
      <c r="AW466" s="57"/>
      <c r="AX466" s="282"/>
      <c r="AY466" s="282"/>
      <c r="AZ466" s="282"/>
      <c r="BA466" s="282"/>
      <c r="BB466" s="282"/>
      <c r="BC466" s="282"/>
      <c r="BD466" s="234"/>
      <c r="BE466" s="234"/>
    </row>
    <row r="467" spans="2:65" s="34" customFormat="1" ht="15" customHeight="1">
      <c r="B467" s="455" t="s">
        <v>51</v>
      </c>
      <c r="C467" s="456"/>
      <c r="D467" s="456"/>
      <c r="E467" s="456"/>
      <c r="F467" s="456"/>
      <c r="G467" s="456"/>
      <c r="H467" s="456"/>
      <c r="I467" s="457"/>
      <c r="J467" s="455" t="s">
        <v>6</v>
      </c>
      <c r="K467" s="456"/>
      <c r="L467" s="456"/>
      <c r="M467" s="456"/>
      <c r="N467" s="464"/>
      <c r="O467" s="467" t="s">
        <v>52</v>
      </c>
      <c r="P467" s="456"/>
      <c r="Q467" s="456"/>
      <c r="R467" s="456"/>
      <c r="S467" s="456"/>
      <c r="T467" s="456"/>
      <c r="U467" s="457"/>
      <c r="V467" s="65" t="s">
        <v>53</v>
      </c>
      <c r="W467" s="66"/>
      <c r="X467" s="66"/>
      <c r="Y467" s="479" t="s">
        <v>54</v>
      </c>
      <c r="Z467" s="479"/>
      <c r="AA467" s="479"/>
      <c r="AB467" s="479"/>
      <c r="AC467" s="479"/>
      <c r="AD467" s="479"/>
      <c r="AE467" s="479"/>
      <c r="AF467" s="479"/>
      <c r="AG467" s="479"/>
      <c r="AH467" s="479"/>
      <c r="AI467" s="66"/>
      <c r="AJ467" s="66"/>
      <c r="AK467" s="67"/>
      <c r="AL467" s="480" t="s">
        <v>275</v>
      </c>
      <c r="AM467" s="480"/>
      <c r="AN467" s="481" t="s">
        <v>33</v>
      </c>
      <c r="AO467" s="481"/>
      <c r="AP467" s="481"/>
      <c r="AQ467" s="481"/>
      <c r="AR467" s="481"/>
      <c r="AS467" s="482"/>
      <c r="AT467" s="58"/>
      <c r="AU467" s="58"/>
      <c r="AW467" s="57"/>
      <c r="AX467" s="282"/>
      <c r="AY467" s="282"/>
      <c r="AZ467" s="282"/>
      <c r="BA467" s="282"/>
      <c r="BB467" s="282"/>
      <c r="BC467" s="282"/>
      <c r="BD467" s="234"/>
      <c r="BE467" s="234"/>
    </row>
    <row r="468" spans="2:65" s="34" customFormat="1" ht="13.5" customHeight="1">
      <c r="B468" s="458"/>
      <c r="C468" s="459"/>
      <c r="D468" s="459"/>
      <c r="E468" s="459"/>
      <c r="F468" s="459"/>
      <c r="G468" s="459"/>
      <c r="H468" s="459"/>
      <c r="I468" s="460"/>
      <c r="J468" s="458"/>
      <c r="K468" s="459"/>
      <c r="L468" s="459"/>
      <c r="M468" s="459"/>
      <c r="N468" s="465"/>
      <c r="O468" s="468"/>
      <c r="P468" s="459"/>
      <c r="Q468" s="459"/>
      <c r="R468" s="459"/>
      <c r="S468" s="459"/>
      <c r="T468" s="459"/>
      <c r="U468" s="460"/>
      <c r="V468" s="483" t="s">
        <v>7</v>
      </c>
      <c r="W468" s="484"/>
      <c r="X468" s="484"/>
      <c r="Y468" s="485"/>
      <c r="Z468" s="489" t="s">
        <v>16</v>
      </c>
      <c r="AA468" s="490"/>
      <c r="AB468" s="490"/>
      <c r="AC468" s="491"/>
      <c r="AD468" s="495" t="s">
        <v>17</v>
      </c>
      <c r="AE468" s="496"/>
      <c r="AF468" s="496"/>
      <c r="AG468" s="497"/>
      <c r="AH468" s="501" t="s">
        <v>135</v>
      </c>
      <c r="AI468" s="502"/>
      <c r="AJ468" s="502"/>
      <c r="AK468" s="503"/>
      <c r="AL468" s="507" t="s">
        <v>276</v>
      </c>
      <c r="AM468" s="507"/>
      <c r="AN468" s="509" t="s">
        <v>19</v>
      </c>
      <c r="AO468" s="510"/>
      <c r="AP468" s="510"/>
      <c r="AQ468" s="510"/>
      <c r="AR468" s="511"/>
      <c r="AS468" s="512"/>
      <c r="AT468" s="58"/>
      <c r="AU468" s="58"/>
      <c r="AW468" s="57"/>
      <c r="AX468" s="282"/>
      <c r="AY468" s="345" t="s">
        <v>302</v>
      </c>
      <c r="AZ468" s="345" t="s">
        <v>302</v>
      </c>
      <c r="BA468" s="345" t="s">
        <v>300</v>
      </c>
      <c r="BB468" s="667" t="s">
        <v>301</v>
      </c>
      <c r="BC468" s="668"/>
      <c r="BD468" s="234"/>
      <c r="BE468" s="234"/>
    </row>
    <row r="469" spans="2:65" s="34" customFormat="1" ht="13.5" customHeight="1">
      <c r="B469" s="461"/>
      <c r="C469" s="462"/>
      <c r="D469" s="462"/>
      <c r="E469" s="462"/>
      <c r="F469" s="462"/>
      <c r="G469" s="462"/>
      <c r="H469" s="462"/>
      <c r="I469" s="463"/>
      <c r="J469" s="461"/>
      <c r="K469" s="462"/>
      <c r="L469" s="462"/>
      <c r="M469" s="462"/>
      <c r="N469" s="466"/>
      <c r="O469" s="469"/>
      <c r="P469" s="462"/>
      <c r="Q469" s="462"/>
      <c r="R469" s="462"/>
      <c r="S469" s="462"/>
      <c r="T469" s="462"/>
      <c r="U469" s="463"/>
      <c r="V469" s="486"/>
      <c r="W469" s="487"/>
      <c r="X469" s="487"/>
      <c r="Y469" s="488"/>
      <c r="Z469" s="492"/>
      <c r="AA469" s="493"/>
      <c r="AB469" s="493"/>
      <c r="AC469" s="494"/>
      <c r="AD469" s="498"/>
      <c r="AE469" s="499"/>
      <c r="AF469" s="499"/>
      <c r="AG469" s="500"/>
      <c r="AH469" s="504"/>
      <c r="AI469" s="505"/>
      <c r="AJ469" s="505"/>
      <c r="AK469" s="506"/>
      <c r="AL469" s="508"/>
      <c r="AM469" s="508"/>
      <c r="AN469" s="513"/>
      <c r="AO469" s="513"/>
      <c r="AP469" s="513"/>
      <c r="AQ469" s="513"/>
      <c r="AR469" s="513"/>
      <c r="AS469" s="514"/>
      <c r="AT469" s="58"/>
      <c r="AU469" s="58"/>
      <c r="AW469" s="57"/>
      <c r="AX469" s="282"/>
      <c r="AY469" s="346"/>
      <c r="AZ469" s="347" t="s">
        <v>296</v>
      </c>
      <c r="BA469" s="347" t="s">
        <v>299</v>
      </c>
      <c r="BB469" s="348" t="s">
        <v>297</v>
      </c>
      <c r="BC469" s="347" t="s">
        <v>296</v>
      </c>
      <c r="BD469" s="234"/>
      <c r="BE469" s="234"/>
      <c r="BL469" s="234" t="s">
        <v>310</v>
      </c>
      <c r="BM469" s="234" t="s">
        <v>203</v>
      </c>
    </row>
    <row r="470" spans="2:65" s="34" customFormat="1" ht="18" customHeight="1">
      <c r="B470" s="414"/>
      <c r="C470" s="415"/>
      <c r="D470" s="415"/>
      <c r="E470" s="415"/>
      <c r="F470" s="415"/>
      <c r="G470" s="415"/>
      <c r="H470" s="415"/>
      <c r="I470" s="451"/>
      <c r="J470" s="414"/>
      <c r="K470" s="415"/>
      <c r="L470" s="415"/>
      <c r="M470" s="415"/>
      <c r="N470" s="416"/>
      <c r="O470" s="389"/>
      <c r="P470" s="392" t="s">
        <v>0</v>
      </c>
      <c r="Q470" s="387"/>
      <c r="R470" s="382" t="s">
        <v>1</v>
      </c>
      <c r="S470" s="193"/>
      <c r="T470" s="420" t="s">
        <v>56</v>
      </c>
      <c r="U470" s="421"/>
      <c r="V470" s="422"/>
      <c r="W470" s="423"/>
      <c r="X470" s="423"/>
      <c r="Y470" s="76" t="s">
        <v>8</v>
      </c>
      <c r="Z470" s="45"/>
      <c r="AA470" s="46"/>
      <c r="AB470" s="46"/>
      <c r="AC470" s="44" t="s">
        <v>8</v>
      </c>
      <c r="AD470" s="45"/>
      <c r="AE470" s="46"/>
      <c r="AF470" s="46"/>
      <c r="AG470" s="47" t="s">
        <v>8</v>
      </c>
      <c r="AH470" s="409">
        <f>IF(V470="賃金で算定",V471+Z471-AD471,0)</f>
        <v>0</v>
      </c>
      <c r="AI470" s="410"/>
      <c r="AJ470" s="410"/>
      <c r="AK470" s="411"/>
      <c r="AL470" s="68"/>
      <c r="AM470" s="69"/>
      <c r="AN470" s="412"/>
      <c r="AO470" s="413"/>
      <c r="AP470" s="413"/>
      <c r="AQ470" s="413"/>
      <c r="AR470" s="413"/>
      <c r="AS470" s="47" t="s">
        <v>8</v>
      </c>
      <c r="AT470" s="58"/>
      <c r="AU470" s="58"/>
      <c r="AV470" s="55" t="str">
        <f>IF(OR(O470="",Q470=""),"", IF(O470&lt;20,DATE(O470+118,Q470,IF(S470="",1,S470)),DATE(O470+88,Q470,IF(S470="",1,S470))))</f>
        <v/>
      </c>
      <c r="AW470" s="57" t="str">
        <f>IF(AV470&lt;=設定シート!C$15,"昔",IF(AV470&lt;=設定シート!E$15,"上",IF(AV470&lt;=設定シート!G$15,"中","下")))</f>
        <v>下</v>
      </c>
      <c r="AX470" s="282">
        <f>IF(AV470&lt;=設定シート!$E$36,5,IF(AV470&lt;=設定シート!$I$36,7,IF(AV470&lt;=設定シート!$M$36,9,11)))</f>
        <v>11</v>
      </c>
      <c r="AY470" s="351"/>
      <c r="AZ470" s="349"/>
      <c r="BA470" s="353">
        <f>AN470</f>
        <v>0</v>
      </c>
      <c r="BB470" s="349"/>
      <c r="BC470" s="349"/>
      <c r="BD470" s="234"/>
      <c r="BE470" s="234"/>
      <c r="BL470" s="1"/>
      <c r="BM470" s="1"/>
    </row>
    <row r="471" spans="2:65" s="34" customFormat="1" ht="18" customHeight="1">
      <c r="B471" s="417"/>
      <c r="C471" s="418"/>
      <c r="D471" s="418"/>
      <c r="E471" s="418"/>
      <c r="F471" s="418"/>
      <c r="G471" s="418"/>
      <c r="H471" s="418"/>
      <c r="I471" s="452"/>
      <c r="J471" s="417"/>
      <c r="K471" s="418"/>
      <c r="L471" s="418"/>
      <c r="M471" s="418"/>
      <c r="N471" s="419"/>
      <c r="O471" s="390"/>
      <c r="P471" s="386" t="s">
        <v>0</v>
      </c>
      <c r="Q471" s="388"/>
      <c r="R471" s="35" t="s">
        <v>1</v>
      </c>
      <c r="S471" s="196"/>
      <c r="T471" s="424" t="s">
        <v>57</v>
      </c>
      <c r="U471" s="425"/>
      <c r="V471" s="426"/>
      <c r="W471" s="427"/>
      <c r="X471" s="427"/>
      <c r="Y471" s="428"/>
      <c r="Z471" s="453"/>
      <c r="AA471" s="454"/>
      <c r="AB471" s="454"/>
      <c r="AC471" s="454"/>
      <c r="AD471" s="426">
        <v>0</v>
      </c>
      <c r="AE471" s="427"/>
      <c r="AF471" s="427"/>
      <c r="AG471" s="428"/>
      <c r="AH471" s="402">
        <f>IF(V470="賃金で算定",0,V471+Z471-AD471)</f>
        <v>0</v>
      </c>
      <c r="AI471" s="402"/>
      <c r="AJ471" s="402"/>
      <c r="AK471" s="403"/>
      <c r="AL471" s="407">
        <f>IF(V470="賃金で算定","賃金で算定",IF(OR(V471=0,$F488="",AV470=""),0,IF(AW470="昔",VLOOKUP($F488,労務比率,AX470,FALSE),IF(AW470="上",VLOOKUP($F488,労務比率,AX470,FALSE),IF(AW470="中",VLOOKUP($F488,労務比率,AX470,FALSE),VLOOKUP($F488,労務比率,AX470,FALSE))))))</f>
        <v>0</v>
      </c>
      <c r="AM471" s="408"/>
      <c r="AN471" s="404">
        <f>IF(V470="賃金で算定",0,INT(AH471*AL471/100))</f>
        <v>0</v>
      </c>
      <c r="AO471" s="405"/>
      <c r="AP471" s="405"/>
      <c r="AQ471" s="405"/>
      <c r="AR471" s="405"/>
      <c r="AS471" s="39"/>
      <c r="AT471" s="58"/>
      <c r="AU471" s="58"/>
      <c r="AV471" s="55"/>
      <c r="AW471" s="57"/>
      <c r="AX471" s="282"/>
      <c r="AY471" s="352">
        <f>AH471</f>
        <v>0</v>
      </c>
      <c r="AZ471" s="350">
        <f>IF(AV470&lt;=設定シート!C$85,AH471,IF(AND(AV470&gt;=設定シート!E$85,AV470&lt;=設定シート!G$85),AH471*105/108,AH471))</f>
        <v>0</v>
      </c>
      <c r="BA471" s="347"/>
      <c r="BB471" s="350">
        <f>IF($AL471="賃金で算定",0,INT(AY471*$AL471/100))</f>
        <v>0</v>
      </c>
      <c r="BC471" s="350">
        <f>IF(AY471=AZ471,BB471,AZ471*$AL471/100)</f>
        <v>0</v>
      </c>
      <c r="BD471" s="234"/>
      <c r="BE471" s="234"/>
      <c r="BL471" s="234">
        <f>IF(AY471=AZ471,0,1)</f>
        <v>0</v>
      </c>
      <c r="BM471" s="234" t="str">
        <f>IF(BL471=1,AL471,"")</f>
        <v/>
      </c>
    </row>
    <row r="472" spans="2:65" s="34" customFormat="1" ht="18" customHeight="1">
      <c r="B472" s="414"/>
      <c r="C472" s="415"/>
      <c r="D472" s="415"/>
      <c r="E472" s="415"/>
      <c r="F472" s="415"/>
      <c r="G472" s="415"/>
      <c r="H472" s="415"/>
      <c r="I472" s="451"/>
      <c r="J472" s="414"/>
      <c r="K472" s="415"/>
      <c r="L472" s="415"/>
      <c r="M472" s="415"/>
      <c r="N472" s="416"/>
      <c r="O472" s="389"/>
      <c r="P472" s="392" t="s">
        <v>45</v>
      </c>
      <c r="Q472" s="387"/>
      <c r="R472" s="382" t="s">
        <v>46</v>
      </c>
      <c r="S472" s="193"/>
      <c r="T472" s="420" t="s">
        <v>47</v>
      </c>
      <c r="U472" s="421"/>
      <c r="V472" s="422"/>
      <c r="W472" s="423"/>
      <c r="X472" s="423"/>
      <c r="Y472" s="77"/>
      <c r="Z472" s="41"/>
      <c r="AA472" s="42"/>
      <c r="AB472" s="42"/>
      <c r="AC472" s="43"/>
      <c r="AD472" s="41"/>
      <c r="AE472" s="42"/>
      <c r="AF472" s="42"/>
      <c r="AG472" s="48"/>
      <c r="AH472" s="409">
        <f>IF(V472="賃金で算定",V473+Z473-AD473,0)</f>
        <v>0</v>
      </c>
      <c r="AI472" s="410"/>
      <c r="AJ472" s="410"/>
      <c r="AK472" s="411"/>
      <c r="AL472" s="68"/>
      <c r="AM472" s="69"/>
      <c r="AN472" s="412"/>
      <c r="AO472" s="413"/>
      <c r="AP472" s="413"/>
      <c r="AQ472" s="413"/>
      <c r="AR472" s="413"/>
      <c r="AS472" s="40"/>
      <c r="AT472" s="58"/>
      <c r="AU472" s="58"/>
      <c r="AV472" s="55" t="str">
        <f>IF(OR(O472="",Q472=""),"", IF(O472&lt;20,DATE(O472+118,Q472,IF(S472="",1,S472)),DATE(O472+88,Q472,IF(S472="",1,S472))))</f>
        <v/>
      </c>
      <c r="AW472" s="57" t="str">
        <f>IF(AV472&lt;=設定シート!C$15,"昔",IF(AV472&lt;=設定シート!E$15,"上",IF(AV472&lt;=設定シート!G$15,"中","下")))</f>
        <v>下</v>
      </c>
      <c r="AX472" s="282">
        <f>IF(AV472&lt;=設定シート!$E$36,5,IF(AV472&lt;=設定シート!$I$36,7,IF(AV472&lt;=設定シート!$M$36,9,11)))</f>
        <v>11</v>
      </c>
      <c r="AY472" s="351"/>
      <c r="AZ472" s="349"/>
      <c r="BA472" s="353">
        <f t="shared" ref="BA472" si="250">AN472</f>
        <v>0</v>
      </c>
      <c r="BB472" s="349"/>
      <c r="BC472" s="349"/>
      <c r="BD472" s="234"/>
      <c r="BE472" s="234"/>
      <c r="BL472" s="234"/>
      <c r="BM472" s="234"/>
    </row>
    <row r="473" spans="2:65" s="34" customFormat="1" ht="18" customHeight="1">
      <c r="B473" s="417"/>
      <c r="C473" s="418"/>
      <c r="D473" s="418"/>
      <c r="E473" s="418"/>
      <c r="F473" s="418"/>
      <c r="G473" s="418"/>
      <c r="H473" s="418"/>
      <c r="I473" s="452"/>
      <c r="J473" s="417"/>
      <c r="K473" s="418"/>
      <c r="L473" s="418"/>
      <c r="M473" s="418"/>
      <c r="N473" s="419"/>
      <c r="O473" s="390"/>
      <c r="P473" s="393" t="s">
        <v>45</v>
      </c>
      <c r="Q473" s="388"/>
      <c r="R473" s="383" t="s">
        <v>46</v>
      </c>
      <c r="S473" s="196"/>
      <c r="T473" s="424" t="s">
        <v>48</v>
      </c>
      <c r="U473" s="425"/>
      <c r="V473" s="426"/>
      <c r="W473" s="427"/>
      <c r="X473" s="427"/>
      <c r="Y473" s="428"/>
      <c r="Z473" s="453"/>
      <c r="AA473" s="454"/>
      <c r="AB473" s="454"/>
      <c r="AC473" s="454"/>
      <c r="AD473" s="426">
        <v>0</v>
      </c>
      <c r="AE473" s="427"/>
      <c r="AF473" s="427"/>
      <c r="AG473" s="428"/>
      <c r="AH473" s="402">
        <f>IF(V472="賃金で算定",0,V473+Z473-AD473)</f>
        <v>0</v>
      </c>
      <c r="AI473" s="402"/>
      <c r="AJ473" s="402"/>
      <c r="AK473" s="403"/>
      <c r="AL473" s="407">
        <f>IF(V472="賃金で算定","賃金で算定",IF(OR(V473=0,$F488="",AV472=""),0,IF(AW472="昔",VLOOKUP($F488,労務比率,AX472,FALSE),IF(AW472="上",VLOOKUP($F488,労務比率,AX472,FALSE),IF(AW472="中",VLOOKUP($F488,労務比率,AX472,FALSE),VLOOKUP($F488,労務比率,AX472,FALSE))))))</f>
        <v>0</v>
      </c>
      <c r="AM473" s="408"/>
      <c r="AN473" s="404">
        <f>IF(V472="賃金で算定",0,INT(AH473*AL473/100))</f>
        <v>0</v>
      </c>
      <c r="AO473" s="405"/>
      <c r="AP473" s="405"/>
      <c r="AQ473" s="405"/>
      <c r="AR473" s="405"/>
      <c r="AS473" s="39"/>
      <c r="AT473" s="58"/>
      <c r="AU473" s="58"/>
      <c r="AV473" s="55"/>
      <c r="AW473" s="57"/>
      <c r="AX473" s="282"/>
      <c r="AY473" s="352">
        <f t="shared" ref="AY473" si="251">AH473</f>
        <v>0</v>
      </c>
      <c r="AZ473" s="350">
        <f>IF(AV472&lt;=設定シート!C$85,AH473,IF(AND(AV472&gt;=設定シート!E$85,AV472&lt;=設定シート!G$85),AH473*105/108,AH473))</f>
        <v>0</v>
      </c>
      <c r="BA473" s="347"/>
      <c r="BB473" s="350">
        <f t="shared" ref="BB473" si="252">IF($AL473="賃金で算定",0,INT(AY473*$AL473/100))</f>
        <v>0</v>
      </c>
      <c r="BC473" s="350">
        <f>IF(AY473=AZ473,BB473,AZ473*$AL473/100)</f>
        <v>0</v>
      </c>
      <c r="BD473" s="234"/>
      <c r="BE473" s="234"/>
      <c r="BL473" s="234">
        <f>IF(AY473=AZ473,0,1)</f>
        <v>0</v>
      </c>
      <c r="BM473" s="234" t="str">
        <f>IF(BL473=1,AL473,"")</f>
        <v/>
      </c>
    </row>
    <row r="474" spans="2:65" s="34" customFormat="1" ht="18" customHeight="1">
      <c r="B474" s="414"/>
      <c r="C474" s="415"/>
      <c r="D474" s="415"/>
      <c r="E474" s="415"/>
      <c r="F474" s="415"/>
      <c r="G474" s="415"/>
      <c r="H474" s="415"/>
      <c r="I474" s="451"/>
      <c r="J474" s="414"/>
      <c r="K474" s="415"/>
      <c r="L474" s="415"/>
      <c r="M474" s="415"/>
      <c r="N474" s="416"/>
      <c r="O474" s="389"/>
      <c r="P474" s="392" t="s">
        <v>45</v>
      </c>
      <c r="Q474" s="387"/>
      <c r="R474" s="382" t="s">
        <v>46</v>
      </c>
      <c r="S474" s="193"/>
      <c r="T474" s="420" t="s">
        <v>47</v>
      </c>
      <c r="U474" s="421"/>
      <c r="V474" s="422"/>
      <c r="W474" s="423"/>
      <c r="X474" s="423"/>
      <c r="Y474" s="77"/>
      <c r="Z474" s="41"/>
      <c r="AA474" s="42"/>
      <c r="AB474" s="42"/>
      <c r="AC474" s="43"/>
      <c r="AD474" s="41"/>
      <c r="AE474" s="42"/>
      <c r="AF474" s="42"/>
      <c r="AG474" s="48"/>
      <c r="AH474" s="409">
        <f>IF(V474="賃金で算定",V475+Z475-AD475,0)</f>
        <v>0</v>
      </c>
      <c r="AI474" s="410"/>
      <c r="AJ474" s="410"/>
      <c r="AK474" s="411"/>
      <c r="AL474" s="68"/>
      <c r="AM474" s="69"/>
      <c r="AN474" s="412"/>
      <c r="AO474" s="413"/>
      <c r="AP474" s="413"/>
      <c r="AQ474" s="413"/>
      <c r="AR474" s="413"/>
      <c r="AS474" s="40"/>
      <c r="AT474" s="58"/>
      <c r="AU474" s="58"/>
      <c r="AV474" s="55" t="str">
        <f>IF(OR(O474="",Q474=""),"", IF(O474&lt;20,DATE(O474+118,Q474,IF(S474="",1,S474)),DATE(O474+88,Q474,IF(S474="",1,S474))))</f>
        <v/>
      </c>
      <c r="AW474" s="57" t="str">
        <f>IF(AV474&lt;=設定シート!C$15,"昔",IF(AV474&lt;=設定シート!E$15,"上",IF(AV474&lt;=設定シート!G$15,"中","下")))</f>
        <v>下</v>
      </c>
      <c r="AX474" s="282">
        <f>IF(AV474&lt;=設定シート!$E$36,5,IF(AV474&lt;=設定シート!$I$36,7,IF(AV474&lt;=設定シート!$M$36,9,11)))</f>
        <v>11</v>
      </c>
      <c r="AY474" s="351"/>
      <c r="AZ474" s="349"/>
      <c r="BA474" s="353">
        <f t="shared" ref="BA474" si="253">AN474</f>
        <v>0</v>
      </c>
      <c r="BB474" s="349"/>
      <c r="BC474" s="349"/>
      <c r="BD474" s="234"/>
      <c r="BE474" s="234"/>
      <c r="BL474" s="1"/>
      <c r="BM474" s="1"/>
    </row>
    <row r="475" spans="2:65" s="34" customFormat="1" ht="18" customHeight="1">
      <c r="B475" s="417"/>
      <c r="C475" s="418"/>
      <c r="D475" s="418"/>
      <c r="E475" s="418"/>
      <c r="F475" s="418"/>
      <c r="G475" s="418"/>
      <c r="H475" s="418"/>
      <c r="I475" s="452"/>
      <c r="J475" s="417"/>
      <c r="K475" s="418"/>
      <c r="L475" s="418"/>
      <c r="M475" s="418"/>
      <c r="N475" s="419"/>
      <c r="O475" s="390"/>
      <c r="P475" s="393" t="s">
        <v>45</v>
      </c>
      <c r="Q475" s="388"/>
      <c r="R475" s="383" t="s">
        <v>46</v>
      </c>
      <c r="S475" s="196"/>
      <c r="T475" s="424" t="s">
        <v>48</v>
      </c>
      <c r="U475" s="425"/>
      <c r="V475" s="426"/>
      <c r="W475" s="427"/>
      <c r="X475" s="427"/>
      <c r="Y475" s="428"/>
      <c r="Z475" s="426"/>
      <c r="AA475" s="427"/>
      <c r="AB475" s="427"/>
      <c r="AC475" s="427"/>
      <c r="AD475" s="426">
        <v>0</v>
      </c>
      <c r="AE475" s="427"/>
      <c r="AF475" s="427"/>
      <c r="AG475" s="428"/>
      <c r="AH475" s="402">
        <f>IF(V474="賃金で算定",0,V475+Z475-AD475)</f>
        <v>0</v>
      </c>
      <c r="AI475" s="402"/>
      <c r="AJ475" s="402"/>
      <c r="AK475" s="403"/>
      <c r="AL475" s="407">
        <f>IF(V474="賃金で算定","賃金で算定",IF(OR(V475=0,$F488="",AV474=""),0,IF(AW474="昔",VLOOKUP($F488,労務比率,AX474,FALSE),IF(AW474="上",VLOOKUP($F488,労務比率,AX474,FALSE),IF(AW474="中",VLOOKUP($F488,労務比率,AX474,FALSE),VLOOKUP($F488,労務比率,AX474,FALSE))))))</f>
        <v>0</v>
      </c>
      <c r="AM475" s="408"/>
      <c r="AN475" s="404">
        <f>IF(V474="賃金で算定",0,INT(AH475*AL475/100))</f>
        <v>0</v>
      </c>
      <c r="AO475" s="405"/>
      <c r="AP475" s="405"/>
      <c r="AQ475" s="405"/>
      <c r="AR475" s="405"/>
      <c r="AS475" s="39"/>
      <c r="AT475" s="58"/>
      <c r="AU475" s="58"/>
      <c r="AV475" s="55"/>
      <c r="AW475" s="57"/>
      <c r="AX475" s="282"/>
      <c r="AY475" s="352">
        <f t="shared" ref="AY475" si="254">AH475</f>
        <v>0</v>
      </c>
      <c r="AZ475" s="350">
        <f>IF(AV474&lt;=設定シート!C$85,AH475,IF(AND(AV474&gt;=設定シート!E$85,AV474&lt;=設定シート!G$85),AH475*105/108,AH475))</f>
        <v>0</v>
      </c>
      <c r="BA475" s="347"/>
      <c r="BB475" s="350">
        <f t="shared" ref="BB475" si="255">IF($AL475="賃金で算定",0,INT(AY475*$AL475/100))</f>
        <v>0</v>
      </c>
      <c r="BC475" s="350">
        <f>IF(AY475=AZ475,BB475,AZ475*$AL475/100)</f>
        <v>0</v>
      </c>
      <c r="BD475" s="234"/>
      <c r="BE475" s="234"/>
      <c r="BL475" s="234">
        <f>IF(AY475=AZ475,0,1)</f>
        <v>0</v>
      </c>
      <c r="BM475" s="234" t="str">
        <f>IF(BL475=1,AL475,"")</f>
        <v/>
      </c>
    </row>
    <row r="476" spans="2:65" s="34" customFormat="1" ht="18" customHeight="1">
      <c r="B476" s="414"/>
      <c r="C476" s="415"/>
      <c r="D476" s="415"/>
      <c r="E476" s="415"/>
      <c r="F476" s="415"/>
      <c r="G476" s="415"/>
      <c r="H476" s="415"/>
      <c r="I476" s="451"/>
      <c r="J476" s="414"/>
      <c r="K476" s="415"/>
      <c r="L476" s="415"/>
      <c r="M476" s="415"/>
      <c r="N476" s="416"/>
      <c r="O476" s="389"/>
      <c r="P476" s="392" t="s">
        <v>45</v>
      </c>
      <c r="Q476" s="387"/>
      <c r="R476" s="382" t="s">
        <v>46</v>
      </c>
      <c r="S476" s="193"/>
      <c r="T476" s="420" t="s">
        <v>47</v>
      </c>
      <c r="U476" s="421"/>
      <c r="V476" s="422"/>
      <c r="W476" s="423"/>
      <c r="X476" s="423"/>
      <c r="Y476" s="78"/>
      <c r="Z476" s="37"/>
      <c r="AA476" s="38"/>
      <c r="AB476" s="38"/>
      <c r="AC476" s="49"/>
      <c r="AD476" s="37"/>
      <c r="AE476" s="38"/>
      <c r="AF476" s="38"/>
      <c r="AG476" s="50"/>
      <c r="AH476" s="409">
        <f>IF(V476="賃金で算定",V477+Z477-AD477,0)</f>
        <v>0</v>
      </c>
      <c r="AI476" s="410"/>
      <c r="AJ476" s="410"/>
      <c r="AK476" s="411"/>
      <c r="AL476" s="68"/>
      <c r="AM476" s="69"/>
      <c r="AN476" s="412"/>
      <c r="AO476" s="413"/>
      <c r="AP476" s="413"/>
      <c r="AQ476" s="413"/>
      <c r="AR476" s="413"/>
      <c r="AS476" s="40"/>
      <c r="AT476" s="58"/>
      <c r="AU476" s="58"/>
      <c r="AV476" s="55" t="str">
        <f>IF(OR(O476="",Q476=""),"", IF(O476&lt;20,DATE(O476+118,Q476,IF(S476="",1,S476)),DATE(O476+88,Q476,IF(S476="",1,S476))))</f>
        <v/>
      </c>
      <c r="AW476" s="57" t="str">
        <f>IF(AV476&lt;=設定シート!C$15,"昔",IF(AV476&lt;=設定シート!E$15,"上",IF(AV476&lt;=設定シート!G$15,"中","下")))</f>
        <v>下</v>
      </c>
      <c r="AX476" s="282">
        <f>IF(AV476&lt;=設定シート!$E$36,5,IF(AV476&lt;=設定シート!$I$36,7,IF(AV476&lt;=設定シート!$M$36,9,11)))</f>
        <v>11</v>
      </c>
      <c r="AY476" s="351"/>
      <c r="AZ476" s="349"/>
      <c r="BA476" s="353">
        <f t="shared" ref="BA476" si="256">AN476</f>
        <v>0</v>
      </c>
      <c r="BB476" s="349"/>
      <c r="BC476" s="349"/>
      <c r="BD476" s="234"/>
      <c r="BE476" s="234"/>
      <c r="BL476" s="1"/>
      <c r="BM476" s="1"/>
    </row>
    <row r="477" spans="2:65" s="34" customFormat="1" ht="18" customHeight="1">
      <c r="B477" s="417"/>
      <c r="C477" s="418"/>
      <c r="D477" s="418"/>
      <c r="E477" s="418"/>
      <c r="F477" s="418"/>
      <c r="G477" s="418"/>
      <c r="H477" s="418"/>
      <c r="I477" s="452"/>
      <c r="J477" s="417"/>
      <c r="K477" s="418"/>
      <c r="L477" s="418"/>
      <c r="M477" s="418"/>
      <c r="N477" s="419"/>
      <c r="O477" s="390"/>
      <c r="P477" s="393" t="s">
        <v>45</v>
      </c>
      <c r="Q477" s="388"/>
      <c r="R477" s="383" t="s">
        <v>46</v>
      </c>
      <c r="S477" s="196"/>
      <c r="T477" s="424" t="s">
        <v>48</v>
      </c>
      <c r="U477" s="425"/>
      <c r="V477" s="426"/>
      <c r="W477" s="427"/>
      <c r="X477" s="427"/>
      <c r="Y477" s="428"/>
      <c r="Z477" s="453"/>
      <c r="AA477" s="454"/>
      <c r="AB477" s="454"/>
      <c r="AC477" s="454"/>
      <c r="AD477" s="426">
        <v>0</v>
      </c>
      <c r="AE477" s="427"/>
      <c r="AF477" s="427"/>
      <c r="AG477" s="428"/>
      <c r="AH477" s="402">
        <f>IF(V476="賃金で算定",0,V477+Z477-AD477)</f>
        <v>0</v>
      </c>
      <c r="AI477" s="402"/>
      <c r="AJ477" s="402"/>
      <c r="AK477" s="403"/>
      <c r="AL477" s="407">
        <f>IF(V476="賃金で算定","賃金で算定",IF(OR(V477=0,$F488="",AV476=""),0,IF(AW476="昔",VLOOKUP($F488,労務比率,AX476,FALSE),IF(AW476="上",VLOOKUP($F488,労務比率,AX476,FALSE),IF(AW476="中",VLOOKUP($F488,労務比率,AX476,FALSE),VLOOKUP($F488,労務比率,AX476,FALSE))))))</f>
        <v>0</v>
      </c>
      <c r="AM477" s="408"/>
      <c r="AN477" s="404">
        <f>IF(V476="賃金で算定",0,INT(AH477*AL477/100))</f>
        <v>0</v>
      </c>
      <c r="AO477" s="405"/>
      <c r="AP477" s="405"/>
      <c r="AQ477" s="405"/>
      <c r="AR477" s="405"/>
      <c r="AS477" s="39"/>
      <c r="AT477" s="58"/>
      <c r="AU477" s="58"/>
      <c r="AV477" s="55"/>
      <c r="AW477" s="57"/>
      <c r="AX477" s="282"/>
      <c r="AY477" s="352">
        <f t="shared" ref="AY477" si="257">AH477</f>
        <v>0</v>
      </c>
      <c r="AZ477" s="350">
        <f>IF(AV476&lt;=設定シート!C$85,AH477,IF(AND(AV476&gt;=設定シート!E$85,AV476&lt;=設定シート!G$85),AH477*105/108,AH477))</f>
        <v>0</v>
      </c>
      <c r="BA477" s="347"/>
      <c r="BB477" s="350">
        <f t="shared" ref="BB477" si="258">IF($AL477="賃金で算定",0,INT(AY477*$AL477/100))</f>
        <v>0</v>
      </c>
      <c r="BC477" s="350">
        <f>IF(AY477=AZ477,BB477,AZ477*$AL477/100)</f>
        <v>0</v>
      </c>
      <c r="BD477" s="234"/>
      <c r="BE477" s="234"/>
      <c r="BL477" s="234">
        <f>IF(AY477=AZ477,0,1)</f>
        <v>0</v>
      </c>
      <c r="BM477" s="234" t="str">
        <f>IF(BL477=1,AL477,"")</f>
        <v/>
      </c>
    </row>
    <row r="478" spans="2:65" s="34" customFormat="1" ht="18" customHeight="1">
      <c r="B478" s="414"/>
      <c r="C478" s="415"/>
      <c r="D478" s="415"/>
      <c r="E478" s="415"/>
      <c r="F478" s="415"/>
      <c r="G478" s="415"/>
      <c r="H478" s="415"/>
      <c r="I478" s="451"/>
      <c r="J478" s="414"/>
      <c r="K478" s="415"/>
      <c r="L478" s="415"/>
      <c r="M478" s="415"/>
      <c r="N478" s="416"/>
      <c r="O478" s="389"/>
      <c r="P478" s="392" t="s">
        <v>45</v>
      </c>
      <c r="Q478" s="387"/>
      <c r="R478" s="382" t="s">
        <v>46</v>
      </c>
      <c r="S478" s="193"/>
      <c r="T478" s="420" t="s">
        <v>47</v>
      </c>
      <c r="U478" s="421"/>
      <c r="V478" s="422"/>
      <c r="W478" s="423"/>
      <c r="X478" s="423"/>
      <c r="Y478" s="77"/>
      <c r="Z478" s="41"/>
      <c r="AA478" s="42"/>
      <c r="AB478" s="42"/>
      <c r="AC478" s="43"/>
      <c r="AD478" s="41"/>
      <c r="AE478" s="42"/>
      <c r="AF478" s="42"/>
      <c r="AG478" s="48"/>
      <c r="AH478" s="409">
        <f>IF(V478="賃金で算定",V479+Z479-AD479,0)</f>
        <v>0</v>
      </c>
      <c r="AI478" s="410"/>
      <c r="AJ478" s="410"/>
      <c r="AK478" s="411"/>
      <c r="AL478" s="68"/>
      <c r="AM478" s="69"/>
      <c r="AN478" s="412"/>
      <c r="AO478" s="413"/>
      <c r="AP478" s="413"/>
      <c r="AQ478" s="413"/>
      <c r="AR478" s="413"/>
      <c r="AS478" s="40"/>
      <c r="AT478" s="58"/>
      <c r="AU478" s="58"/>
      <c r="AV478" s="55" t="str">
        <f>IF(OR(O478="",Q478=""),"", IF(O478&lt;20,DATE(O478+118,Q478,IF(S478="",1,S478)),DATE(O478+88,Q478,IF(S478="",1,S478))))</f>
        <v/>
      </c>
      <c r="AW478" s="57" t="str">
        <f>IF(AV478&lt;=設定シート!C$15,"昔",IF(AV478&lt;=設定シート!E$15,"上",IF(AV478&lt;=設定シート!G$15,"中","下")))</f>
        <v>下</v>
      </c>
      <c r="AX478" s="282">
        <f>IF(AV478&lt;=設定シート!$E$36,5,IF(AV478&lt;=設定シート!$I$36,7,IF(AV478&lt;=設定シート!$M$36,9,11)))</f>
        <v>11</v>
      </c>
      <c r="AY478" s="351"/>
      <c r="AZ478" s="349"/>
      <c r="BA478" s="353">
        <f t="shared" ref="BA478" si="259">AN478</f>
        <v>0</v>
      </c>
      <c r="BB478" s="349"/>
      <c r="BC478" s="349"/>
      <c r="BD478" s="234"/>
      <c r="BE478" s="234"/>
      <c r="BL478" s="1"/>
      <c r="BM478" s="1"/>
    </row>
    <row r="479" spans="2:65" s="34" customFormat="1" ht="18" customHeight="1">
      <c r="B479" s="417"/>
      <c r="C479" s="418"/>
      <c r="D479" s="418"/>
      <c r="E479" s="418"/>
      <c r="F479" s="418"/>
      <c r="G479" s="418"/>
      <c r="H479" s="418"/>
      <c r="I479" s="452"/>
      <c r="J479" s="417"/>
      <c r="K479" s="418"/>
      <c r="L479" s="418"/>
      <c r="M479" s="418"/>
      <c r="N479" s="419"/>
      <c r="O479" s="390"/>
      <c r="P479" s="393" t="s">
        <v>45</v>
      </c>
      <c r="Q479" s="388"/>
      <c r="R479" s="383" t="s">
        <v>46</v>
      </c>
      <c r="S479" s="196"/>
      <c r="T479" s="424" t="s">
        <v>48</v>
      </c>
      <c r="U479" s="425"/>
      <c r="V479" s="426"/>
      <c r="W479" s="427"/>
      <c r="X479" s="427"/>
      <c r="Y479" s="428"/>
      <c r="Z479" s="426"/>
      <c r="AA479" s="427"/>
      <c r="AB479" s="427"/>
      <c r="AC479" s="427"/>
      <c r="AD479" s="426">
        <v>0</v>
      </c>
      <c r="AE479" s="427"/>
      <c r="AF479" s="427"/>
      <c r="AG479" s="428"/>
      <c r="AH479" s="402">
        <f>IF(V478="賃金で算定",0,V479+Z479-AD479)</f>
        <v>0</v>
      </c>
      <c r="AI479" s="402"/>
      <c r="AJ479" s="402"/>
      <c r="AK479" s="403"/>
      <c r="AL479" s="407">
        <f>IF(V478="賃金で算定","賃金で算定",IF(OR(V479=0,$F488="",AV478=""),0,IF(AW478="昔",VLOOKUP($F488,労務比率,AX478,FALSE),IF(AW478="上",VLOOKUP($F488,労務比率,AX478,FALSE),IF(AW478="中",VLOOKUP($F488,労務比率,AX478,FALSE),VLOOKUP($F488,労務比率,AX478,FALSE))))))</f>
        <v>0</v>
      </c>
      <c r="AM479" s="408"/>
      <c r="AN479" s="404">
        <f>IF(V478="賃金で算定",0,INT(AH479*AL479/100))</f>
        <v>0</v>
      </c>
      <c r="AO479" s="405"/>
      <c r="AP479" s="405"/>
      <c r="AQ479" s="405"/>
      <c r="AR479" s="405"/>
      <c r="AS479" s="39"/>
      <c r="AT479" s="58"/>
      <c r="AU479" s="58"/>
      <c r="AV479" s="55"/>
      <c r="AW479" s="57"/>
      <c r="AX479" s="282"/>
      <c r="AY479" s="352">
        <f t="shared" ref="AY479" si="260">AH479</f>
        <v>0</v>
      </c>
      <c r="AZ479" s="350">
        <f>IF(AV478&lt;=設定シート!C$85,AH479,IF(AND(AV478&gt;=設定シート!E$85,AV478&lt;=設定シート!G$85),AH479*105/108,AH479))</f>
        <v>0</v>
      </c>
      <c r="BA479" s="347"/>
      <c r="BB479" s="350">
        <f t="shared" ref="BB479" si="261">IF($AL479="賃金で算定",0,INT(AY479*$AL479/100))</f>
        <v>0</v>
      </c>
      <c r="BC479" s="350">
        <f>IF(AY479=AZ479,BB479,AZ479*$AL479/100)</f>
        <v>0</v>
      </c>
      <c r="BD479" s="234"/>
      <c r="BE479" s="234"/>
      <c r="BL479" s="234">
        <f>IF(AY479=AZ479,0,1)</f>
        <v>0</v>
      </c>
      <c r="BM479" s="234" t="str">
        <f>IF(BL479=1,AL479,"")</f>
        <v/>
      </c>
    </row>
    <row r="480" spans="2:65" s="34" customFormat="1" ht="18" customHeight="1">
      <c r="B480" s="414"/>
      <c r="C480" s="415"/>
      <c r="D480" s="415"/>
      <c r="E480" s="415"/>
      <c r="F480" s="415"/>
      <c r="G480" s="415"/>
      <c r="H480" s="415"/>
      <c r="I480" s="451"/>
      <c r="J480" s="414"/>
      <c r="K480" s="415"/>
      <c r="L480" s="415"/>
      <c r="M480" s="415"/>
      <c r="N480" s="416"/>
      <c r="O480" s="389"/>
      <c r="P480" s="392" t="s">
        <v>45</v>
      </c>
      <c r="Q480" s="387"/>
      <c r="R480" s="382" t="s">
        <v>46</v>
      </c>
      <c r="S480" s="193"/>
      <c r="T480" s="420" t="s">
        <v>47</v>
      </c>
      <c r="U480" s="421"/>
      <c r="V480" s="422"/>
      <c r="W480" s="423"/>
      <c r="X480" s="423"/>
      <c r="Y480" s="77"/>
      <c r="Z480" s="41"/>
      <c r="AA480" s="42"/>
      <c r="AB480" s="42"/>
      <c r="AC480" s="43"/>
      <c r="AD480" s="41"/>
      <c r="AE480" s="42"/>
      <c r="AF480" s="42"/>
      <c r="AG480" s="48"/>
      <c r="AH480" s="409">
        <f>IF(V480="賃金で算定",V481+Z481-AD481,0)</f>
        <v>0</v>
      </c>
      <c r="AI480" s="410"/>
      <c r="AJ480" s="410"/>
      <c r="AK480" s="411"/>
      <c r="AL480" s="68"/>
      <c r="AM480" s="69"/>
      <c r="AN480" s="412"/>
      <c r="AO480" s="413"/>
      <c r="AP480" s="413"/>
      <c r="AQ480" s="413"/>
      <c r="AR480" s="413"/>
      <c r="AS480" s="40"/>
      <c r="AT480" s="58"/>
      <c r="AU480" s="58"/>
      <c r="AV480" s="55" t="str">
        <f>IF(OR(O480="",Q480=""),"", IF(O480&lt;20,DATE(O480+118,Q480,IF(S480="",1,S480)),DATE(O480+88,Q480,IF(S480="",1,S480))))</f>
        <v/>
      </c>
      <c r="AW480" s="57" t="str">
        <f>IF(AV480&lt;=設定シート!C$15,"昔",IF(AV480&lt;=設定シート!E$15,"上",IF(AV480&lt;=設定シート!G$15,"中","下")))</f>
        <v>下</v>
      </c>
      <c r="AX480" s="282">
        <f>IF(AV480&lt;=設定シート!$E$36,5,IF(AV480&lt;=設定シート!$I$36,7,IF(AV480&lt;=設定シート!$M$36,9,11)))</f>
        <v>11</v>
      </c>
      <c r="AY480" s="351"/>
      <c r="AZ480" s="349"/>
      <c r="BA480" s="353">
        <f t="shared" ref="BA480" si="262">AN480</f>
        <v>0</v>
      </c>
      <c r="BB480" s="349"/>
      <c r="BC480" s="349"/>
      <c r="BD480" s="234"/>
      <c r="BE480" s="234"/>
      <c r="BL480" s="1"/>
      <c r="BM480" s="1"/>
    </row>
    <row r="481" spans="2:65" s="34" customFormat="1" ht="18" customHeight="1">
      <c r="B481" s="417"/>
      <c r="C481" s="418"/>
      <c r="D481" s="418"/>
      <c r="E481" s="418"/>
      <c r="F481" s="418"/>
      <c r="G481" s="418"/>
      <c r="H481" s="418"/>
      <c r="I481" s="452"/>
      <c r="J481" s="417"/>
      <c r="K481" s="418"/>
      <c r="L481" s="418"/>
      <c r="M481" s="418"/>
      <c r="N481" s="419"/>
      <c r="O481" s="390"/>
      <c r="P481" s="393" t="s">
        <v>45</v>
      </c>
      <c r="Q481" s="388"/>
      <c r="R481" s="383" t="s">
        <v>46</v>
      </c>
      <c r="S481" s="196"/>
      <c r="T481" s="424" t="s">
        <v>48</v>
      </c>
      <c r="U481" s="425"/>
      <c r="V481" s="426"/>
      <c r="W481" s="427"/>
      <c r="X481" s="427"/>
      <c r="Y481" s="428"/>
      <c r="Z481" s="426"/>
      <c r="AA481" s="427"/>
      <c r="AB481" s="427"/>
      <c r="AC481" s="427"/>
      <c r="AD481" s="426">
        <v>0</v>
      </c>
      <c r="AE481" s="427"/>
      <c r="AF481" s="427"/>
      <c r="AG481" s="428"/>
      <c r="AH481" s="402">
        <f>IF(V480="賃金で算定",0,V481+Z481-AD481)</f>
        <v>0</v>
      </c>
      <c r="AI481" s="402"/>
      <c r="AJ481" s="402"/>
      <c r="AK481" s="403"/>
      <c r="AL481" s="407">
        <f>IF(V480="賃金で算定","賃金で算定",IF(OR(V481=0,$F488="",AV480=""),0,IF(AW480="昔",VLOOKUP($F488,労務比率,AX480,FALSE),IF(AW480="上",VLOOKUP($F488,労務比率,AX480,FALSE),IF(AW480="中",VLOOKUP($F488,労務比率,AX480,FALSE),VLOOKUP($F488,労務比率,AX480,FALSE))))))</f>
        <v>0</v>
      </c>
      <c r="AM481" s="408"/>
      <c r="AN481" s="404">
        <f>IF(V480="賃金で算定",0,INT(AH481*AL481/100))</f>
        <v>0</v>
      </c>
      <c r="AO481" s="405"/>
      <c r="AP481" s="405"/>
      <c r="AQ481" s="405"/>
      <c r="AR481" s="405"/>
      <c r="AS481" s="39"/>
      <c r="AT481" s="58"/>
      <c r="AU481" s="58"/>
      <c r="AV481" s="55"/>
      <c r="AW481" s="57"/>
      <c r="AX481" s="282"/>
      <c r="AY481" s="352">
        <f t="shared" ref="AY481" si="263">AH481</f>
        <v>0</v>
      </c>
      <c r="AZ481" s="350">
        <f>IF(AV480&lt;=設定シート!C$85,AH481,IF(AND(AV480&gt;=設定シート!E$85,AV480&lt;=設定シート!G$85),AH481*105/108,AH481))</f>
        <v>0</v>
      </c>
      <c r="BA481" s="347"/>
      <c r="BB481" s="350">
        <f t="shared" ref="BB481" si="264">IF($AL481="賃金で算定",0,INT(AY481*$AL481/100))</f>
        <v>0</v>
      </c>
      <c r="BC481" s="350">
        <f>IF(AY481=AZ481,BB481,AZ481*$AL481/100)</f>
        <v>0</v>
      </c>
      <c r="BD481" s="234"/>
      <c r="BE481" s="234"/>
      <c r="BL481" s="234">
        <f>IF(AY481=AZ481,0,1)</f>
        <v>0</v>
      </c>
      <c r="BM481" s="234" t="str">
        <f>IF(BL481=1,AL481,"")</f>
        <v/>
      </c>
    </row>
    <row r="482" spans="2:65" s="34" customFormat="1" ht="18" customHeight="1">
      <c r="B482" s="414"/>
      <c r="C482" s="415"/>
      <c r="D482" s="415"/>
      <c r="E482" s="415"/>
      <c r="F482" s="415"/>
      <c r="G482" s="415"/>
      <c r="H482" s="415"/>
      <c r="I482" s="451"/>
      <c r="J482" s="414"/>
      <c r="K482" s="415"/>
      <c r="L482" s="415"/>
      <c r="M482" s="415"/>
      <c r="N482" s="416"/>
      <c r="O482" s="389"/>
      <c r="P482" s="392" t="s">
        <v>45</v>
      </c>
      <c r="Q482" s="387"/>
      <c r="R482" s="382" t="s">
        <v>46</v>
      </c>
      <c r="S482" s="193"/>
      <c r="T482" s="420" t="s">
        <v>47</v>
      </c>
      <c r="U482" s="421"/>
      <c r="V482" s="422"/>
      <c r="W482" s="423"/>
      <c r="X482" s="423"/>
      <c r="Y482" s="77"/>
      <c r="Z482" s="41"/>
      <c r="AA482" s="42"/>
      <c r="AB482" s="42"/>
      <c r="AC482" s="43"/>
      <c r="AD482" s="41"/>
      <c r="AE482" s="42"/>
      <c r="AF482" s="42"/>
      <c r="AG482" s="48"/>
      <c r="AH482" s="409">
        <f>IF(V482="賃金で算定",V483+Z483-AD483,0)</f>
        <v>0</v>
      </c>
      <c r="AI482" s="410"/>
      <c r="AJ482" s="410"/>
      <c r="AK482" s="411"/>
      <c r="AL482" s="68"/>
      <c r="AM482" s="69"/>
      <c r="AN482" s="412"/>
      <c r="AO482" s="413"/>
      <c r="AP482" s="413"/>
      <c r="AQ482" s="413"/>
      <c r="AR482" s="413"/>
      <c r="AS482" s="40"/>
      <c r="AT482" s="58"/>
      <c r="AU482" s="58"/>
      <c r="AV482" s="55" t="str">
        <f>IF(OR(O482="",Q482=""),"", IF(O482&lt;20,DATE(O482+118,Q482,IF(S482="",1,S482)),DATE(O482+88,Q482,IF(S482="",1,S482))))</f>
        <v/>
      </c>
      <c r="AW482" s="57" t="str">
        <f>IF(AV482&lt;=設定シート!C$15,"昔",IF(AV482&lt;=設定シート!E$15,"上",IF(AV482&lt;=設定シート!G$15,"中","下")))</f>
        <v>下</v>
      </c>
      <c r="AX482" s="282">
        <f>IF(AV482&lt;=設定シート!$E$36,5,IF(AV482&lt;=設定シート!$I$36,7,IF(AV482&lt;=設定シート!$M$36,9,11)))</f>
        <v>11</v>
      </c>
      <c r="AY482" s="351"/>
      <c r="AZ482" s="349"/>
      <c r="BA482" s="353">
        <f t="shared" ref="BA482" si="265">AN482</f>
        <v>0</v>
      </c>
      <c r="BB482" s="349"/>
      <c r="BC482" s="349"/>
      <c r="BD482" s="234"/>
      <c r="BE482" s="234"/>
      <c r="BL482" s="1"/>
      <c r="BM482" s="1"/>
    </row>
    <row r="483" spans="2:65" s="34" customFormat="1" ht="18" customHeight="1">
      <c r="B483" s="417"/>
      <c r="C483" s="418"/>
      <c r="D483" s="418"/>
      <c r="E483" s="418"/>
      <c r="F483" s="418"/>
      <c r="G483" s="418"/>
      <c r="H483" s="418"/>
      <c r="I483" s="452"/>
      <c r="J483" s="417"/>
      <c r="K483" s="418"/>
      <c r="L483" s="418"/>
      <c r="M483" s="418"/>
      <c r="N483" s="419"/>
      <c r="O483" s="390"/>
      <c r="P483" s="393" t="s">
        <v>45</v>
      </c>
      <c r="Q483" s="388"/>
      <c r="R483" s="383" t="s">
        <v>46</v>
      </c>
      <c r="S483" s="196"/>
      <c r="T483" s="424" t="s">
        <v>48</v>
      </c>
      <c r="U483" s="425"/>
      <c r="V483" s="426"/>
      <c r="W483" s="427"/>
      <c r="X483" s="427"/>
      <c r="Y483" s="428"/>
      <c r="Z483" s="426"/>
      <c r="AA483" s="427"/>
      <c r="AB483" s="427"/>
      <c r="AC483" s="427"/>
      <c r="AD483" s="426">
        <v>0</v>
      </c>
      <c r="AE483" s="427"/>
      <c r="AF483" s="427"/>
      <c r="AG483" s="428"/>
      <c r="AH483" s="402">
        <f>IF(V482="賃金で算定",0,V483+Z483-AD483)</f>
        <v>0</v>
      </c>
      <c r="AI483" s="402"/>
      <c r="AJ483" s="402"/>
      <c r="AK483" s="403"/>
      <c r="AL483" s="407">
        <f>IF(V482="賃金で算定","賃金で算定",IF(OR(V483=0,$F488="",AV482=""),0,IF(AW482="昔",VLOOKUP($F488,労務比率,AX482,FALSE),IF(AW482="上",VLOOKUP($F488,労務比率,AX482,FALSE),IF(AW482="中",VLOOKUP($F488,労務比率,AX482,FALSE),VLOOKUP($F488,労務比率,AX482,FALSE))))))</f>
        <v>0</v>
      </c>
      <c r="AM483" s="408"/>
      <c r="AN483" s="404">
        <f>IF(V482="賃金で算定",0,INT(AH483*AL483/100))</f>
        <v>0</v>
      </c>
      <c r="AO483" s="405"/>
      <c r="AP483" s="405"/>
      <c r="AQ483" s="405"/>
      <c r="AR483" s="405"/>
      <c r="AS483" s="39"/>
      <c r="AT483" s="58"/>
      <c r="AU483" s="58"/>
      <c r="AV483" s="55"/>
      <c r="AW483" s="57"/>
      <c r="AX483" s="282"/>
      <c r="AY483" s="352">
        <f t="shared" ref="AY483" si="266">AH483</f>
        <v>0</v>
      </c>
      <c r="AZ483" s="350">
        <f>IF(AV482&lt;=設定シート!C$85,AH483,IF(AND(AV482&gt;=設定シート!E$85,AV482&lt;=設定シート!G$85),AH483*105/108,AH483))</f>
        <v>0</v>
      </c>
      <c r="BA483" s="347"/>
      <c r="BB483" s="350">
        <f t="shared" ref="BB483" si="267">IF($AL483="賃金で算定",0,INT(AY483*$AL483/100))</f>
        <v>0</v>
      </c>
      <c r="BC483" s="350">
        <f>IF(AY483=AZ483,BB483,AZ483*$AL483/100)</f>
        <v>0</v>
      </c>
      <c r="BD483" s="234"/>
      <c r="BE483" s="234"/>
      <c r="BL483" s="234">
        <f>IF(AY483=AZ483,0,1)</f>
        <v>0</v>
      </c>
      <c r="BM483" s="234" t="str">
        <f>IF(BL483=1,AL483,"")</f>
        <v/>
      </c>
    </row>
    <row r="484" spans="2:65" s="34" customFormat="1" ht="18" customHeight="1">
      <c r="B484" s="414"/>
      <c r="C484" s="415"/>
      <c r="D484" s="415"/>
      <c r="E484" s="415"/>
      <c r="F484" s="415"/>
      <c r="G484" s="415"/>
      <c r="H484" s="415"/>
      <c r="I484" s="451"/>
      <c r="J484" s="414"/>
      <c r="K484" s="415"/>
      <c r="L484" s="415"/>
      <c r="M484" s="415"/>
      <c r="N484" s="416"/>
      <c r="O484" s="389"/>
      <c r="P484" s="392" t="s">
        <v>45</v>
      </c>
      <c r="Q484" s="387"/>
      <c r="R484" s="382" t="s">
        <v>46</v>
      </c>
      <c r="S484" s="193"/>
      <c r="T484" s="420" t="s">
        <v>47</v>
      </c>
      <c r="U484" s="421"/>
      <c r="V484" s="422"/>
      <c r="W484" s="423"/>
      <c r="X484" s="423"/>
      <c r="Y484" s="77"/>
      <c r="Z484" s="41"/>
      <c r="AA484" s="42"/>
      <c r="AB484" s="42"/>
      <c r="AC484" s="43"/>
      <c r="AD484" s="41"/>
      <c r="AE484" s="42"/>
      <c r="AF484" s="42"/>
      <c r="AG484" s="48"/>
      <c r="AH484" s="409">
        <f>IF(V484="賃金で算定",V485+Z485-AD485,0)</f>
        <v>0</v>
      </c>
      <c r="AI484" s="410"/>
      <c r="AJ484" s="410"/>
      <c r="AK484" s="411"/>
      <c r="AL484" s="68"/>
      <c r="AM484" s="69"/>
      <c r="AN484" s="412"/>
      <c r="AO484" s="413"/>
      <c r="AP484" s="413"/>
      <c r="AQ484" s="413"/>
      <c r="AR484" s="413"/>
      <c r="AS484" s="40"/>
      <c r="AT484" s="58"/>
      <c r="AU484" s="58"/>
      <c r="AV484" s="55" t="str">
        <f>IF(OR(O484="",Q484=""),"", IF(O484&lt;20,DATE(O484+118,Q484,IF(S484="",1,S484)),DATE(O484+88,Q484,IF(S484="",1,S484))))</f>
        <v/>
      </c>
      <c r="AW484" s="57" t="str">
        <f>IF(AV484&lt;=設定シート!C$15,"昔",IF(AV484&lt;=設定シート!E$15,"上",IF(AV484&lt;=設定シート!G$15,"中","下")))</f>
        <v>下</v>
      </c>
      <c r="AX484" s="282">
        <f>IF(AV484&lt;=設定シート!$E$36,5,IF(AV484&lt;=設定シート!$I$36,7,IF(AV484&lt;=設定シート!$M$36,9,11)))</f>
        <v>11</v>
      </c>
      <c r="AY484" s="351"/>
      <c r="AZ484" s="349"/>
      <c r="BA484" s="353">
        <f t="shared" ref="BA484" si="268">AN484</f>
        <v>0</v>
      </c>
      <c r="BB484" s="349"/>
      <c r="BC484" s="349"/>
      <c r="BD484" s="234"/>
      <c r="BE484" s="234"/>
      <c r="BL484" s="1"/>
      <c r="BM484" s="1"/>
    </row>
    <row r="485" spans="2:65" s="34" customFormat="1" ht="18" customHeight="1">
      <c r="B485" s="417"/>
      <c r="C485" s="418"/>
      <c r="D485" s="418"/>
      <c r="E485" s="418"/>
      <c r="F485" s="418"/>
      <c r="G485" s="418"/>
      <c r="H485" s="418"/>
      <c r="I485" s="452"/>
      <c r="J485" s="417"/>
      <c r="K485" s="418"/>
      <c r="L485" s="418"/>
      <c r="M485" s="418"/>
      <c r="N485" s="419"/>
      <c r="O485" s="390"/>
      <c r="P485" s="393" t="s">
        <v>45</v>
      </c>
      <c r="Q485" s="388"/>
      <c r="R485" s="383" t="s">
        <v>46</v>
      </c>
      <c r="S485" s="196"/>
      <c r="T485" s="424" t="s">
        <v>48</v>
      </c>
      <c r="U485" s="425"/>
      <c r="V485" s="426"/>
      <c r="W485" s="427"/>
      <c r="X485" s="427"/>
      <c r="Y485" s="428"/>
      <c r="Z485" s="426"/>
      <c r="AA485" s="427"/>
      <c r="AB485" s="427"/>
      <c r="AC485" s="427"/>
      <c r="AD485" s="426">
        <v>0</v>
      </c>
      <c r="AE485" s="427"/>
      <c r="AF485" s="427"/>
      <c r="AG485" s="428"/>
      <c r="AH485" s="402">
        <f>IF(V484="賃金で算定",0,V485+Z485-AD485)</f>
        <v>0</v>
      </c>
      <c r="AI485" s="402"/>
      <c r="AJ485" s="402"/>
      <c r="AK485" s="403"/>
      <c r="AL485" s="407">
        <f>IF(V484="賃金で算定","賃金で算定",IF(OR(V485=0,$F488="",AV484=""),0,IF(AW484="昔",VLOOKUP($F488,労務比率,AX484,FALSE),IF(AW484="上",VLOOKUP($F488,労務比率,AX484,FALSE),IF(AW484="中",VLOOKUP($F488,労務比率,AX484,FALSE),VLOOKUP($F488,労務比率,AX484,FALSE))))))</f>
        <v>0</v>
      </c>
      <c r="AM485" s="408"/>
      <c r="AN485" s="404">
        <f>IF(V484="賃金で算定",0,INT(AH485*AL485/100))</f>
        <v>0</v>
      </c>
      <c r="AO485" s="405"/>
      <c r="AP485" s="405"/>
      <c r="AQ485" s="405"/>
      <c r="AR485" s="405"/>
      <c r="AS485" s="39"/>
      <c r="AT485" s="58"/>
      <c r="AU485" s="58"/>
      <c r="AV485" s="55"/>
      <c r="AW485" s="57"/>
      <c r="AX485" s="282"/>
      <c r="AY485" s="352">
        <f t="shared" ref="AY485" si="269">AH485</f>
        <v>0</v>
      </c>
      <c r="AZ485" s="350">
        <f>IF(AV484&lt;=設定シート!C$85,AH485,IF(AND(AV484&gt;=設定シート!E$85,AV484&lt;=設定シート!G$85),AH485*105/108,AH485))</f>
        <v>0</v>
      </c>
      <c r="BA485" s="347"/>
      <c r="BB485" s="350">
        <f t="shared" ref="BB485" si="270">IF($AL485="賃金で算定",0,INT(AY485*$AL485/100))</f>
        <v>0</v>
      </c>
      <c r="BC485" s="350">
        <f>IF(AY485=AZ485,BB485,AZ485*$AL485/100)</f>
        <v>0</v>
      </c>
      <c r="BD485" s="234"/>
      <c r="BE485" s="234"/>
      <c r="BL485" s="234">
        <f>IF(AY485=AZ485,0,1)</f>
        <v>0</v>
      </c>
      <c r="BM485" s="234" t="str">
        <f>IF(BL485=1,AL485,"")</f>
        <v/>
      </c>
    </row>
    <row r="486" spans="2:65" s="34" customFormat="1" ht="18" customHeight="1">
      <c r="B486" s="414"/>
      <c r="C486" s="415"/>
      <c r="D486" s="415"/>
      <c r="E486" s="415"/>
      <c r="F486" s="415"/>
      <c r="G486" s="415"/>
      <c r="H486" s="415"/>
      <c r="I486" s="451"/>
      <c r="J486" s="414"/>
      <c r="K486" s="415"/>
      <c r="L486" s="415"/>
      <c r="M486" s="415"/>
      <c r="N486" s="416"/>
      <c r="O486" s="389"/>
      <c r="P486" s="392" t="s">
        <v>45</v>
      </c>
      <c r="Q486" s="387"/>
      <c r="R486" s="382" t="s">
        <v>46</v>
      </c>
      <c r="S486" s="193"/>
      <c r="T486" s="420" t="s">
        <v>47</v>
      </c>
      <c r="U486" s="421"/>
      <c r="V486" s="422"/>
      <c r="W486" s="423"/>
      <c r="X486" s="423"/>
      <c r="Y486" s="77"/>
      <c r="Z486" s="41"/>
      <c r="AA486" s="42"/>
      <c r="AB486" s="42"/>
      <c r="AC486" s="43"/>
      <c r="AD486" s="41"/>
      <c r="AE486" s="42"/>
      <c r="AF486" s="42"/>
      <c r="AG486" s="48"/>
      <c r="AH486" s="409">
        <f>IF(V486="賃金で算定",V487+Z487-AD487,0)</f>
        <v>0</v>
      </c>
      <c r="AI486" s="410"/>
      <c r="AJ486" s="410"/>
      <c r="AK486" s="411"/>
      <c r="AL486" s="68"/>
      <c r="AM486" s="69"/>
      <c r="AN486" s="412"/>
      <c r="AO486" s="413"/>
      <c r="AP486" s="413"/>
      <c r="AQ486" s="413"/>
      <c r="AR486" s="413"/>
      <c r="AS486" s="40"/>
      <c r="AT486" s="58"/>
      <c r="AU486" s="58"/>
      <c r="AV486" s="55" t="str">
        <f>IF(OR(O486="",Q486=""),"", IF(O486&lt;20,DATE(O486+118,Q486,IF(S486="",1,S486)),DATE(O486+88,Q486,IF(S486="",1,S486))))</f>
        <v/>
      </c>
      <c r="AW486" s="57" t="str">
        <f>IF(AV486&lt;=設定シート!C$15,"昔",IF(AV486&lt;=設定シート!E$15,"上",IF(AV486&lt;=設定シート!G$15,"中","下")))</f>
        <v>下</v>
      </c>
      <c r="AX486" s="282">
        <f>IF(AV486&lt;=設定シート!$E$36,5,IF(AV486&lt;=設定シート!$I$36,7,IF(AV486&lt;=設定シート!$M$36,9,11)))</f>
        <v>11</v>
      </c>
      <c r="AY486" s="351"/>
      <c r="AZ486" s="349"/>
      <c r="BA486" s="353">
        <f t="shared" ref="BA486" si="271">AN486</f>
        <v>0</v>
      </c>
      <c r="BB486" s="349"/>
      <c r="BC486" s="349"/>
      <c r="BD486" s="234"/>
      <c r="BE486" s="234"/>
      <c r="BL486" s="1"/>
      <c r="BM486" s="1"/>
    </row>
    <row r="487" spans="2:65" s="34" customFormat="1" ht="18" customHeight="1">
      <c r="B487" s="417"/>
      <c r="C487" s="418"/>
      <c r="D487" s="418"/>
      <c r="E487" s="418"/>
      <c r="F487" s="418"/>
      <c r="G487" s="418"/>
      <c r="H487" s="418"/>
      <c r="I487" s="452"/>
      <c r="J487" s="417"/>
      <c r="K487" s="418"/>
      <c r="L487" s="418"/>
      <c r="M487" s="418"/>
      <c r="N487" s="419"/>
      <c r="O487" s="390"/>
      <c r="P487" s="391" t="s">
        <v>45</v>
      </c>
      <c r="Q487" s="388"/>
      <c r="R487" s="383" t="s">
        <v>46</v>
      </c>
      <c r="S487" s="196"/>
      <c r="T487" s="424" t="s">
        <v>48</v>
      </c>
      <c r="U487" s="425"/>
      <c r="V487" s="426"/>
      <c r="W487" s="427"/>
      <c r="X487" s="427"/>
      <c r="Y487" s="428"/>
      <c r="Z487" s="426"/>
      <c r="AA487" s="427"/>
      <c r="AB487" s="427"/>
      <c r="AC487" s="427"/>
      <c r="AD487" s="426">
        <v>0</v>
      </c>
      <c r="AE487" s="427"/>
      <c r="AF487" s="427"/>
      <c r="AG487" s="428"/>
      <c r="AH487" s="404">
        <f>IF(V486="賃金で算定",0,V487+Z487-AD487)</f>
        <v>0</v>
      </c>
      <c r="AI487" s="405"/>
      <c r="AJ487" s="405"/>
      <c r="AK487" s="406"/>
      <c r="AL487" s="407">
        <f>IF(V486="賃金で算定","賃金で算定",IF(OR(V487=0,$F488="",AV486=""),0,IF(AW486="昔",VLOOKUP($F488,労務比率,AX486,FALSE),IF(AW486="上",VLOOKUP($F488,労務比率,AX486,FALSE),IF(AW486="中",VLOOKUP($F488,労務比率,AX486,FALSE),VLOOKUP($F488,労務比率,AX486,FALSE))))))</f>
        <v>0</v>
      </c>
      <c r="AM487" s="408"/>
      <c r="AN487" s="404">
        <f>IF(V486="賃金で算定",0,INT(AH487*AL487/100))</f>
        <v>0</v>
      </c>
      <c r="AO487" s="405"/>
      <c r="AP487" s="405"/>
      <c r="AQ487" s="405"/>
      <c r="AR487" s="405"/>
      <c r="AS487" s="39"/>
      <c r="AT487" s="58"/>
      <c r="AU487" s="58"/>
      <c r="AV487" s="55"/>
      <c r="AW487" s="57"/>
      <c r="AX487" s="282"/>
      <c r="AY487" s="352">
        <f t="shared" ref="AY487" si="272">AH487</f>
        <v>0</v>
      </c>
      <c r="AZ487" s="350">
        <f>IF(AV486&lt;=設定シート!C$85,AH487,IF(AND(AV486&gt;=設定シート!E$85,AV486&lt;=設定シート!G$85),AH487*105/108,AH487))</f>
        <v>0</v>
      </c>
      <c r="BA487" s="347"/>
      <c r="BB487" s="350">
        <f t="shared" ref="BB487" si="273">IF($AL487="賃金で算定",0,INT(AY487*$AL487/100))</f>
        <v>0</v>
      </c>
      <c r="BC487" s="350">
        <f>IF(AY487=AZ487,BB487,AZ487*$AL487/100)</f>
        <v>0</v>
      </c>
      <c r="BD487" s="234"/>
      <c r="BE487" s="234"/>
      <c r="BL487" s="234">
        <f>IF(AY487=AZ487,0,1)</f>
        <v>0</v>
      </c>
      <c r="BM487" s="234" t="str">
        <f>IF(BL487=1,AL487,"")</f>
        <v/>
      </c>
    </row>
    <row r="488" spans="2:65" s="34" customFormat="1" ht="18" customHeight="1">
      <c r="B488" s="430" t="s">
        <v>134</v>
      </c>
      <c r="C488" s="431"/>
      <c r="D488" s="431"/>
      <c r="E488" s="432"/>
      <c r="F488" s="439"/>
      <c r="G488" s="440"/>
      <c r="H488" s="440"/>
      <c r="I488" s="440"/>
      <c r="J488" s="440"/>
      <c r="K488" s="440"/>
      <c r="L488" s="440"/>
      <c r="M488" s="440"/>
      <c r="N488" s="441"/>
      <c r="O488" s="430" t="s">
        <v>49</v>
      </c>
      <c r="P488" s="431"/>
      <c r="Q488" s="431"/>
      <c r="R488" s="431"/>
      <c r="S488" s="431"/>
      <c r="T488" s="431"/>
      <c r="U488" s="432"/>
      <c r="V488" s="448">
        <f>AH488</f>
        <v>0</v>
      </c>
      <c r="W488" s="449"/>
      <c r="X488" s="449"/>
      <c r="Y488" s="450"/>
      <c r="Z488" s="318"/>
      <c r="AA488" s="319"/>
      <c r="AB488" s="319"/>
      <c r="AC488" s="43"/>
      <c r="AD488" s="318"/>
      <c r="AE488" s="319"/>
      <c r="AF488" s="319"/>
      <c r="AG488" s="43"/>
      <c r="AH488" s="409">
        <f>AH470+AH472+AH474+AH476+AH478+AH480+AH482+AH484+AH486</f>
        <v>0</v>
      </c>
      <c r="AI488" s="410"/>
      <c r="AJ488" s="410"/>
      <c r="AK488" s="411"/>
      <c r="AL488" s="70"/>
      <c r="AM488" s="71"/>
      <c r="AN488" s="409">
        <f>AN470+AN472+AN474+AN476+AN478+AN480+AN482+AN484+AN486</f>
        <v>0</v>
      </c>
      <c r="AO488" s="410"/>
      <c r="AP488" s="410"/>
      <c r="AQ488" s="410"/>
      <c r="AR488" s="410"/>
      <c r="AS488" s="320"/>
      <c r="AT488" s="58"/>
      <c r="AU488" s="58"/>
      <c r="AW488" s="57"/>
      <c r="AX488" s="282"/>
      <c r="AY488" s="351"/>
      <c r="AZ488" s="354"/>
      <c r="BA488" s="361">
        <f>BA470+BA472+BA474+BA476+BA478+BA480+BA482+BA484+BA486</f>
        <v>0</v>
      </c>
      <c r="BB488" s="362">
        <f>BB471+BB473+BB475+BB477+BB479+BB481+BB483+BB485+BB487</f>
        <v>0</v>
      </c>
      <c r="BC488" s="362">
        <f>SUMIF(BL471:BL487,0,BC471:BC487)+ROUNDDOWN(ROUNDDOWN(BL488*105/108,0)*BM488/100,0)</f>
        <v>0</v>
      </c>
      <c r="BD488" s="234"/>
      <c r="BE488" s="234"/>
      <c r="BL488" s="234">
        <f>SUMIF(BL471:BL487,1,AH471:AK487)</f>
        <v>0</v>
      </c>
      <c r="BM488" s="234">
        <f>IF(COUNT(BM471:BM487)=0,0,SUM(BM471:BM487)/COUNT(BM471:BM487))</f>
        <v>0</v>
      </c>
    </row>
    <row r="489" spans="2:65" s="34" customFormat="1" ht="18" customHeight="1">
      <c r="B489" s="433"/>
      <c r="C489" s="434"/>
      <c r="D489" s="434"/>
      <c r="E489" s="435"/>
      <c r="F489" s="442"/>
      <c r="G489" s="443"/>
      <c r="H489" s="443"/>
      <c r="I489" s="443"/>
      <c r="J489" s="443"/>
      <c r="K489" s="443"/>
      <c r="L489" s="443"/>
      <c r="M489" s="443"/>
      <c r="N489" s="444"/>
      <c r="O489" s="433"/>
      <c r="P489" s="434"/>
      <c r="Q489" s="434"/>
      <c r="R489" s="434"/>
      <c r="S489" s="434"/>
      <c r="T489" s="434"/>
      <c r="U489" s="435"/>
      <c r="V489" s="401">
        <f>V471+V473+V475+V477+V479+V481+V483+V485+V487-V488</f>
        <v>0</v>
      </c>
      <c r="W489" s="402"/>
      <c r="X489" s="402"/>
      <c r="Y489" s="403"/>
      <c r="Z489" s="401">
        <f>Z471+Z473+Z475+Z477+Z479+Z481+Z483+Z485+Z487</f>
        <v>0</v>
      </c>
      <c r="AA489" s="402"/>
      <c r="AB489" s="402"/>
      <c r="AC489" s="402"/>
      <c r="AD489" s="401">
        <f>AD471+AD473+AD475+AD477+AD479+AD481+AD483+AD485+AD487</f>
        <v>0</v>
      </c>
      <c r="AE489" s="402"/>
      <c r="AF489" s="402"/>
      <c r="AG489" s="402"/>
      <c r="AH489" s="401">
        <f>AY489</f>
        <v>0</v>
      </c>
      <c r="AI489" s="402"/>
      <c r="AJ489" s="402"/>
      <c r="AK489" s="402"/>
      <c r="AL489" s="325"/>
      <c r="AM489" s="326"/>
      <c r="AN489" s="401">
        <f>BB489</f>
        <v>0</v>
      </c>
      <c r="AO489" s="402"/>
      <c r="AP489" s="402"/>
      <c r="AQ489" s="402"/>
      <c r="AR489" s="402"/>
      <c r="AS489" s="322"/>
      <c r="AT489" s="58"/>
      <c r="AU489" s="58"/>
      <c r="AW489" s="57"/>
      <c r="AX489" s="282"/>
      <c r="AY489" s="357">
        <f>AY471+AY473+AY475+AY477+AY479+AY481+AY483+AY485+AY487</f>
        <v>0</v>
      </c>
      <c r="AZ489" s="359"/>
      <c r="BA489" s="359"/>
      <c r="BB489" s="355">
        <f>BB488</f>
        <v>0</v>
      </c>
      <c r="BC489" s="363"/>
      <c r="BD489" s="234"/>
      <c r="BE489" s="234"/>
    </row>
    <row r="490" spans="2:65" s="34" customFormat="1" ht="18" customHeight="1">
      <c r="B490" s="436"/>
      <c r="C490" s="437"/>
      <c r="D490" s="437"/>
      <c r="E490" s="438"/>
      <c r="F490" s="445"/>
      <c r="G490" s="446"/>
      <c r="H490" s="446"/>
      <c r="I490" s="446"/>
      <c r="J490" s="446"/>
      <c r="K490" s="446"/>
      <c r="L490" s="446"/>
      <c r="M490" s="446"/>
      <c r="N490" s="447"/>
      <c r="O490" s="436"/>
      <c r="P490" s="437"/>
      <c r="Q490" s="437"/>
      <c r="R490" s="437"/>
      <c r="S490" s="437"/>
      <c r="T490" s="437"/>
      <c r="U490" s="438"/>
      <c r="V490" s="404"/>
      <c r="W490" s="405"/>
      <c r="X490" s="405"/>
      <c r="Y490" s="406"/>
      <c r="Z490" s="404"/>
      <c r="AA490" s="405"/>
      <c r="AB490" s="405"/>
      <c r="AC490" s="405"/>
      <c r="AD490" s="404"/>
      <c r="AE490" s="405"/>
      <c r="AF490" s="405"/>
      <c r="AG490" s="405"/>
      <c r="AH490" s="404">
        <f>AZ490</f>
        <v>0</v>
      </c>
      <c r="AI490" s="405"/>
      <c r="AJ490" s="405"/>
      <c r="AK490" s="406"/>
      <c r="AL490" s="323"/>
      <c r="AM490" s="324"/>
      <c r="AN490" s="404">
        <f>BC490</f>
        <v>0</v>
      </c>
      <c r="AO490" s="405"/>
      <c r="AP490" s="405"/>
      <c r="AQ490" s="405"/>
      <c r="AR490" s="405"/>
      <c r="AS490" s="321"/>
      <c r="AT490" s="58"/>
      <c r="AU490" s="198"/>
      <c r="AW490" s="57"/>
      <c r="AX490" s="282"/>
      <c r="AY490" s="358"/>
      <c r="AZ490" s="360">
        <f>IF(AZ471+AZ473+AZ475+AZ477+AZ479+AZ481+AZ483+AZ485+AZ487=AY489,0,ROUNDDOWN(AZ471+AZ473+AZ475+AZ477+AZ479+AZ481+AZ483+AZ485+AZ487,0))</f>
        <v>0</v>
      </c>
      <c r="BA490" s="356"/>
      <c r="BB490" s="356"/>
      <c r="BC490" s="360">
        <f>IF(BC488=BB489,0,BC488)</f>
        <v>0</v>
      </c>
      <c r="BD490" s="234"/>
      <c r="BE490" s="234"/>
    </row>
    <row r="491" spans="2:65" s="34" customFormat="1" ht="18" customHeight="1">
      <c r="AD491" s="1" t="str">
        <f>IF(AND($F488="",$V488+$V489&gt;0),"事業の種類を選択してください。","")</f>
        <v/>
      </c>
      <c r="AE491" s="1"/>
      <c r="AF491" s="1"/>
      <c r="AG491" s="1"/>
      <c r="AH491" s="1"/>
      <c r="AI491" s="1"/>
      <c r="AJ491" s="1"/>
      <c r="AK491" s="1"/>
      <c r="AL491" s="1"/>
      <c r="AM491" s="1"/>
      <c r="AN491" s="429">
        <f>IF(AN488=0,0,AN488+IF(AN490=0,AN489,AN490))</f>
        <v>0</v>
      </c>
      <c r="AO491" s="429"/>
      <c r="AP491" s="429"/>
      <c r="AQ491" s="429"/>
      <c r="AR491" s="429"/>
      <c r="AS491" s="58"/>
      <c r="AT491" s="58"/>
      <c r="AU491" s="58"/>
      <c r="AW491" s="57"/>
      <c r="AX491" s="282"/>
      <c r="AY491" s="282"/>
      <c r="AZ491" s="282"/>
      <c r="BA491" s="282"/>
      <c r="BB491" s="282"/>
      <c r="BC491" s="282"/>
      <c r="BD491" s="234"/>
      <c r="BE491" s="234"/>
    </row>
    <row r="492" spans="2:65" s="34" customFormat="1" ht="31.5" customHeight="1">
      <c r="AN492" s="79"/>
      <c r="AO492" s="79"/>
      <c r="AP492" s="79"/>
      <c r="AQ492" s="79"/>
      <c r="AR492" s="79"/>
      <c r="AS492" s="58"/>
      <c r="AT492" s="58"/>
      <c r="AU492" s="58"/>
      <c r="AW492" s="57"/>
      <c r="AX492" s="282"/>
      <c r="AY492" s="282"/>
      <c r="AZ492" s="282"/>
      <c r="BA492" s="282"/>
      <c r="BB492" s="282"/>
      <c r="BC492" s="282"/>
      <c r="BD492" s="234"/>
      <c r="BE492" s="234"/>
    </row>
    <row r="493" spans="2:65" s="34" customFormat="1" ht="7.5" customHeight="1">
      <c r="X493" s="36"/>
      <c r="Y493" s="36"/>
      <c r="Z493" s="58"/>
      <c r="AA493" s="58"/>
      <c r="AB493" s="58"/>
      <c r="AC493" s="58"/>
      <c r="AD493" s="58"/>
      <c r="AE493" s="58"/>
      <c r="AF493" s="58"/>
      <c r="AG493" s="58"/>
      <c r="AH493" s="58"/>
      <c r="AI493" s="58"/>
      <c r="AJ493" s="58"/>
      <c r="AK493" s="58"/>
      <c r="AL493" s="58"/>
      <c r="AM493" s="58"/>
      <c r="AN493" s="58"/>
      <c r="AO493" s="58"/>
      <c r="AP493" s="58"/>
      <c r="AQ493" s="58"/>
      <c r="AR493" s="58"/>
      <c r="AS493" s="58"/>
      <c r="AT493" s="1"/>
      <c r="AU493" s="1"/>
      <c r="AW493" s="57"/>
      <c r="AX493" s="282"/>
      <c r="AY493" s="282"/>
      <c r="AZ493" s="282"/>
      <c r="BA493" s="282"/>
      <c r="BB493" s="282"/>
      <c r="BC493" s="282"/>
      <c r="BD493" s="234"/>
      <c r="BE493" s="234"/>
    </row>
    <row r="494" spans="2:65" s="34" customFormat="1" ht="10.5" customHeight="1">
      <c r="X494" s="36"/>
      <c r="Y494" s="36"/>
      <c r="Z494" s="58"/>
      <c r="AA494" s="58"/>
      <c r="AB494" s="58"/>
      <c r="AC494" s="58"/>
      <c r="AD494" s="58"/>
      <c r="AE494" s="58"/>
      <c r="AF494" s="58"/>
      <c r="AG494" s="58"/>
      <c r="AH494" s="58"/>
      <c r="AI494" s="58"/>
      <c r="AJ494" s="58"/>
      <c r="AK494" s="58"/>
      <c r="AL494" s="58"/>
      <c r="AM494" s="58"/>
      <c r="AN494" s="58"/>
      <c r="AO494" s="58"/>
      <c r="AP494" s="58"/>
      <c r="AQ494" s="58"/>
      <c r="AR494" s="58"/>
      <c r="AS494" s="58"/>
      <c r="AT494" s="1"/>
      <c r="AU494" s="1"/>
      <c r="AW494" s="57"/>
      <c r="AX494" s="282"/>
      <c r="AY494" s="282"/>
      <c r="AZ494" s="282"/>
      <c r="BA494" s="282"/>
      <c r="BB494" s="282"/>
      <c r="BC494" s="282"/>
      <c r="BD494" s="234"/>
      <c r="BE494" s="234"/>
    </row>
    <row r="495" spans="2:65" s="34" customFormat="1" ht="5.25" customHeight="1">
      <c r="X495" s="36"/>
      <c r="Y495" s="36"/>
      <c r="Z495" s="58"/>
      <c r="AA495" s="58"/>
      <c r="AB495" s="58"/>
      <c r="AC495" s="58"/>
      <c r="AD495" s="58"/>
      <c r="AE495" s="58"/>
      <c r="AF495" s="58"/>
      <c r="AG495" s="58"/>
      <c r="AH495" s="58"/>
      <c r="AI495" s="58"/>
      <c r="AJ495" s="58"/>
      <c r="AK495" s="58"/>
      <c r="AL495" s="58"/>
      <c r="AM495" s="58"/>
      <c r="AN495" s="58"/>
      <c r="AO495" s="58"/>
      <c r="AP495" s="58"/>
      <c r="AQ495" s="58"/>
      <c r="AR495" s="58"/>
      <c r="AS495" s="58"/>
      <c r="AT495" s="1"/>
      <c r="AU495" s="1"/>
      <c r="AW495" s="57"/>
      <c r="AX495" s="282"/>
      <c r="AY495" s="282"/>
      <c r="AZ495" s="282"/>
      <c r="BA495" s="282"/>
      <c r="BB495" s="282"/>
      <c r="BC495" s="282"/>
      <c r="BD495" s="234"/>
      <c r="BE495" s="234"/>
    </row>
    <row r="496" spans="2:65" s="34" customFormat="1" ht="5.25" customHeight="1">
      <c r="X496" s="36"/>
      <c r="Y496" s="36"/>
      <c r="Z496" s="58"/>
      <c r="AA496" s="58"/>
      <c r="AB496" s="58"/>
      <c r="AC496" s="58"/>
      <c r="AD496" s="58"/>
      <c r="AE496" s="58"/>
      <c r="AF496" s="58"/>
      <c r="AG496" s="58"/>
      <c r="AH496" s="58"/>
      <c r="AI496" s="58"/>
      <c r="AJ496" s="58"/>
      <c r="AK496" s="58"/>
      <c r="AL496" s="58"/>
      <c r="AM496" s="58"/>
      <c r="AN496" s="58"/>
      <c r="AO496" s="58"/>
      <c r="AP496" s="58"/>
      <c r="AQ496" s="58"/>
      <c r="AR496" s="58"/>
      <c r="AS496" s="58"/>
      <c r="AT496" s="1"/>
      <c r="AU496" s="1"/>
      <c r="AW496" s="57"/>
      <c r="AX496" s="282"/>
      <c r="AY496" s="282"/>
      <c r="AZ496" s="282"/>
      <c r="BA496" s="282"/>
      <c r="BB496" s="282"/>
      <c r="BC496" s="282"/>
      <c r="BD496" s="234"/>
      <c r="BE496" s="234"/>
    </row>
    <row r="497" spans="2:65" s="34" customFormat="1" ht="5.25" customHeight="1">
      <c r="X497" s="36"/>
      <c r="Y497" s="36"/>
      <c r="Z497" s="58"/>
      <c r="AA497" s="58"/>
      <c r="AB497" s="58"/>
      <c r="AC497" s="58"/>
      <c r="AD497" s="58"/>
      <c r="AE497" s="58"/>
      <c r="AF497" s="58"/>
      <c r="AG497" s="58"/>
      <c r="AH497" s="58"/>
      <c r="AI497" s="58"/>
      <c r="AJ497" s="58"/>
      <c r="AK497" s="58"/>
      <c r="AL497" s="58"/>
      <c r="AM497" s="58"/>
      <c r="AN497" s="58"/>
      <c r="AO497" s="58"/>
      <c r="AP497" s="58"/>
      <c r="AQ497" s="58"/>
      <c r="AR497" s="58"/>
      <c r="AS497" s="58"/>
      <c r="AT497" s="1"/>
      <c r="AU497" s="1"/>
      <c r="AW497" s="57"/>
      <c r="AX497" s="282"/>
      <c r="AY497" s="282"/>
      <c r="AZ497" s="282"/>
      <c r="BA497" s="282"/>
      <c r="BB497" s="282"/>
      <c r="BC497" s="282"/>
      <c r="BD497" s="234"/>
      <c r="BE497" s="234"/>
    </row>
    <row r="498" spans="2:65" s="34" customFormat="1" ht="5.25" customHeight="1">
      <c r="X498" s="36"/>
      <c r="Y498" s="36"/>
      <c r="Z498" s="58"/>
      <c r="AA498" s="58"/>
      <c r="AB498" s="58"/>
      <c r="AC498" s="58"/>
      <c r="AD498" s="58"/>
      <c r="AE498" s="58"/>
      <c r="AF498" s="58"/>
      <c r="AG498" s="58"/>
      <c r="AH498" s="58"/>
      <c r="AI498" s="58"/>
      <c r="AJ498" s="58"/>
      <c r="AK498" s="58"/>
      <c r="AL498" s="58"/>
      <c r="AM498" s="58"/>
      <c r="AN498" s="58"/>
      <c r="AO498" s="58"/>
      <c r="AP498" s="58"/>
      <c r="AQ498" s="58"/>
      <c r="AR498" s="58"/>
      <c r="AS498" s="58"/>
      <c r="AT498" s="1"/>
      <c r="AU498" s="1"/>
      <c r="AW498" s="57"/>
      <c r="AX498" s="282"/>
      <c r="AY498" s="282"/>
      <c r="AZ498" s="282"/>
      <c r="BA498" s="282"/>
      <c r="BB498" s="282"/>
      <c r="BC498" s="282"/>
      <c r="BD498" s="234"/>
      <c r="BE498" s="234"/>
    </row>
    <row r="499" spans="2:65" s="34" customFormat="1" ht="17.25" customHeight="1">
      <c r="B499" s="59" t="s">
        <v>50</v>
      </c>
      <c r="L499" s="58"/>
      <c r="M499" s="58"/>
      <c r="N499" s="58"/>
      <c r="O499" s="58"/>
      <c r="P499" s="58"/>
      <c r="Q499" s="58"/>
      <c r="R499" s="58"/>
      <c r="S499" s="60"/>
      <c r="T499" s="60"/>
      <c r="U499" s="60"/>
      <c r="V499" s="60"/>
      <c r="W499" s="60"/>
      <c r="X499" s="58"/>
      <c r="Y499" s="58"/>
      <c r="Z499" s="58"/>
      <c r="AA499" s="58"/>
      <c r="AB499" s="58"/>
      <c r="AC499" s="58"/>
      <c r="AL499" s="61"/>
      <c r="AM499" s="1"/>
      <c r="AN499" s="1"/>
      <c r="AO499" s="1"/>
      <c r="AP499" s="1"/>
      <c r="AW499" s="57"/>
      <c r="AX499" s="282"/>
      <c r="AY499" s="282"/>
      <c r="AZ499" s="282"/>
      <c r="BA499" s="282"/>
      <c r="BB499" s="282"/>
      <c r="BC499" s="282"/>
      <c r="BD499" s="234"/>
      <c r="BE499" s="234"/>
    </row>
    <row r="500" spans="2:65" s="34" customFormat="1" ht="12.75" customHeight="1">
      <c r="L500" s="58"/>
      <c r="M500" s="62"/>
      <c r="N500" s="62"/>
      <c r="O500" s="62"/>
      <c r="P500" s="62"/>
      <c r="Q500" s="62"/>
      <c r="R500" s="62"/>
      <c r="S500" s="62"/>
      <c r="T500" s="63"/>
      <c r="U500" s="63"/>
      <c r="V500" s="63"/>
      <c r="W500" s="63"/>
      <c r="X500" s="63"/>
      <c r="Y500" s="63"/>
      <c r="Z500" s="63"/>
      <c r="AA500" s="62"/>
      <c r="AB500" s="62"/>
      <c r="AC500" s="62"/>
      <c r="AL500" s="61"/>
      <c r="AM500" s="540" t="s">
        <v>325</v>
      </c>
      <c r="AN500" s="541"/>
      <c r="AO500" s="541"/>
      <c r="AP500" s="542"/>
      <c r="AW500" s="57"/>
      <c r="AX500" s="282"/>
      <c r="AY500" s="282"/>
      <c r="AZ500" s="282"/>
      <c r="BA500" s="282"/>
      <c r="BB500" s="282"/>
      <c r="BC500" s="282"/>
      <c r="BD500" s="234"/>
      <c r="BE500" s="234"/>
    </row>
    <row r="501" spans="2:65" s="34" customFormat="1" ht="12.75" customHeight="1">
      <c r="L501" s="58"/>
      <c r="M501" s="62"/>
      <c r="N501" s="62"/>
      <c r="O501" s="62"/>
      <c r="P501" s="62"/>
      <c r="Q501" s="62"/>
      <c r="R501" s="62"/>
      <c r="S501" s="62"/>
      <c r="T501" s="63"/>
      <c r="U501" s="63"/>
      <c r="V501" s="63"/>
      <c r="W501" s="63"/>
      <c r="X501" s="63"/>
      <c r="Y501" s="63"/>
      <c r="Z501" s="63"/>
      <c r="AA501" s="62"/>
      <c r="AB501" s="62"/>
      <c r="AC501" s="62"/>
      <c r="AL501" s="61"/>
      <c r="AM501" s="543"/>
      <c r="AN501" s="544"/>
      <c r="AO501" s="544"/>
      <c r="AP501" s="545"/>
      <c r="AW501" s="57"/>
      <c r="AX501" s="282"/>
      <c r="AY501" s="282"/>
      <c r="AZ501" s="282"/>
      <c r="BA501" s="282"/>
      <c r="BB501" s="282"/>
      <c r="BC501" s="282"/>
      <c r="BD501" s="234"/>
      <c r="BE501" s="234"/>
    </row>
    <row r="502" spans="2:65" s="34" customFormat="1" ht="12.75" customHeight="1">
      <c r="L502" s="58"/>
      <c r="M502" s="62"/>
      <c r="N502" s="62"/>
      <c r="O502" s="62"/>
      <c r="P502" s="62"/>
      <c r="Q502" s="62"/>
      <c r="R502" s="62"/>
      <c r="S502" s="62"/>
      <c r="T502" s="62"/>
      <c r="U502" s="62"/>
      <c r="V502" s="62"/>
      <c r="W502" s="62"/>
      <c r="X502" s="62"/>
      <c r="Y502" s="62"/>
      <c r="Z502" s="62"/>
      <c r="AA502" s="62"/>
      <c r="AB502" s="62"/>
      <c r="AC502" s="62"/>
      <c r="AL502" s="61"/>
      <c r="AM502" s="394"/>
      <c r="AN502" s="394"/>
      <c r="AO502" s="4"/>
      <c r="AP502" s="4"/>
      <c r="AW502" s="57"/>
      <c r="AX502" s="282"/>
      <c r="AY502" s="282"/>
      <c r="AZ502" s="282"/>
      <c r="BA502" s="282"/>
      <c r="BB502" s="282"/>
      <c r="BC502" s="282"/>
      <c r="BD502" s="234"/>
      <c r="BE502" s="234"/>
    </row>
    <row r="503" spans="2:65" s="34" customFormat="1" ht="6" customHeight="1">
      <c r="L503" s="58"/>
      <c r="M503" s="62"/>
      <c r="N503" s="62"/>
      <c r="O503" s="62"/>
      <c r="P503" s="62"/>
      <c r="Q503" s="62"/>
      <c r="R503" s="62"/>
      <c r="S503" s="62"/>
      <c r="T503" s="62"/>
      <c r="U503" s="62"/>
      <c r="V503" s="62"/>
      <c r="W503" s="62"/>
      <c r="X503" s="62"/>
      <c r="Y503" s="62"/>
      <c r="Z503" s="62"/>
      <c r="AA503" s="62"/>
      <c r="AB503" s="62"/>
      <c r="AC503" s="62"/>
      <c r="AL503" s="61"/>
      <c r="AM503" s="61"/>
      <c r="AW503" s="57"/>
      <c r="AX503" s="282"/>
      <c r="AY503" s="282"/>
      <c r="AZ503" s="282"/>
      <c r="BA503" s="282"/>
      <c r="BB503" s="282"/>
      <c r="BC503" s="282"/>
      <c r="BD503" s="234"/>
      <c r="BE503" s="234"/>
    </row>
    <row r="504" spans="2:65" s="34" customFormat="1" ht="12.75" customHeight="1">
      <c r="B504" s="515" t="s">
        <v>2</v>
      </c>
      <c r="C504" s="516"/>
      <c r="D504" s="516"/>
      <c r="E504" s="516"/>
      <c r="F504" s="516"/>
      <c r="G504" s="516"/>
      <c r="H504" s="516"/>
      <c r="I504" s="516"/>
      <c r="J504" s="518" t="s">
        <v>10</v>
      </c>
      <c r="K504" s="518"/>
      <c r="L504" s="64" t="s">
        <v>3</v>
      </c>
      <c r="M504" s="518" t="s">
        <v>11</v>
      </c>
      <c r="N504" s="518"/>
      <c r="O504" s="519" t="s">
        <v>12</v>
      </c>
      <c r="P504" s="518"/>
      <c r="Q504" s="518"/>
      <c r="R504" s="518"/>
      <c r="S504" s="518"/>
      <c r="T504" s="518"/>
      <c r="U504" s="518" t="s">
        <v>13</v>
      </c>
      <c r="V504" s="518"/>
      <c r="W504" s="518"/>
      <c r="X504" s="58"/>
      <c r="Y504" s="58"/>
      <c r="Z504" s="58"/>
      <c r="AA504" s="58"/>
      <c r="AB504" s="58"/>
      <c r="AC504" s="58"/>
      <c r="AD504" s="35"/>
      <c r="AE504" s="35"/>
      <c r="AF504" s="35"/>
      <c r="AG504" s="35"/>
      <c r="AH504" s="35"/>
      <c r="AI504" s="35"/>
      <c r="AJ504" s="35"/>
      <c r="AK504" s="58"/>
      <c r="AL504" s="520">
        <f ca="1">$AL$9</f>
        <v>30</v>
      </c>
      <c r="AM504" s="521"/>
      <c r="AN504" s="526" t="s">
        <v>4</v>
      </c>
      <c r="AO504" s="526"/>
      <c r="AP504" s="521">
        <v>13</v>
      </c>
      <c r="AQ504" s="521"/>
      <c r="AR504" s="529" t="s">
        <v>5</v>
      </c>
      <c r="AS504" s="530"/>
      <c r="AT504" s="58"/>
      <c r="AU504" s="58"/>
      <c r="AW504" s="57"/>
      <c r="AX504" s="282"/>
      <c r="AY504" s="282"/>
      <c r="AZ504" s="282"/>
      <c r="BA504" s="282"/>
      <c r="BB504" s="282"/>
      <c r="BC504" s="282"/>
      <c r="BD504" s="234"/>
      <c r="BE504" s="234"/>
    </row>
    <row r="505" spans="2:65" s="34" customFormat="1" ht="13.5" customHeight="1">
      <c r="B505" s="516"/>
      <c r="C505" s="516"/>
      <c r="D505" s="516"/>
      <c r="E505" s="516"/>
      <c r="F505" s="516"/>
      <c r="G505" s="516"/>
      <c r="H505" s="516"/>
      <c r="I505" s="516"/>
      <c r="J505" s="535">
        <f>$J$10</f>
        <v>0</v>
      </c>
      <c r="K505" s="473">
        <f>$K$10</f>
        <v>0</v>
      </c>
      <c r="L505" s="537">
        <f>$L$10</f>
        <v>0</v>
      </c>
      <c r="M505" s="476">
        <f>$M$10</f>
        <v>0</v>
      </c>
      <c r="N505" s="473">
        <f>$N$10</f>
        <v>0</v>
      </c>
      <c r="O505" s="476">
        <f>$O$10</f>
        <v>0</v>
      </c>
      <c r="P505" s="470">
        <f>$P$10</f>
        <v>0</v>
      </c>
      <c r="Q505" s="470">
        <f>$Q$10</f>
        <v>0</v>
      </c>
      <c r="R505" s="470">
        <f>$R$10</f>
        <v>0</v>
      </c>
      <c r="S505" s="470">
        <f>$S$10</f>
        <v>0</v>
      </c>
      <c r="T505" s="473">
        <f>$T$10</f>
        <v>0</v>
      </c>
      <c r="U505" s="476">
        <f>$U$10</f>
        <v>0</v>
      </c>
      <c r="V505" s="470">
        <f>$V$10</f>
        <v>0</v>
      </c>
      <c r="W505" s="473">
        <f>$W$10</f>
        <v>0</v>
      </c>
      <c r="X505" s="58"/>
      <c r="Y505" s="58"/>
      <c r="Z505" s="58"/>
      <c r="AA505" s="58"/>
      <c r="AB505" s="58"/>
      <c r="AC505" s="58"/>
      <c r="AD505" s="35"/>
      <c r="AE505" s="35"/>
      <c r="AF505" s="35"/>
      <c r="AG505" s="35"/>
      <c r="AH505" s="35"/>
      <c r="AI505" s="35"/>
      <c r="AJ505" s="35"/>
      <c r="AK505" s="58"/>
      <c r="AL505" s="522"/>
      <c r="AM505" s="523"/>
      <c r="AN505" s="527"/>
      <c r="AO505" s="527"/>
      <c r="AP505" s="523"/>
      <c r="AQ505" s="523"/>
      <c r="AR505" s="531"/>
      <c r="AS505" s="532"/>
      <c r="AT505" s="58"/>
      <c r="AU505" s="58"/>
      <c r="AW505" s="57"/>
      <c r="AX505" s="282"/>
      <c r="AY505" s="282"/>
      <c r="AZ505" s="282"/>
      <c r="BA505" s="282"/>
      <c r="BB505" s="282"/>
      <c r="BC505" s="282"/>
      <c r="BD505" s="234"/>
      <c r="BE505" s="234"/>
    </row>
    <row r="506" spans="2:65" s="34" customFormat="1" ht="9" customHeight="1">
      <c r="B506" s="516"/>
      <c r="C506" s="516"/>
      <c r="D506" s="516"/>
      <c r="E506" s="516"/>
      <c r="F506" s="516"/>
      <c r="G506" s="516"/>
      <c r="H506" s="516"/>
      <c r="I506" s="516"/>
      <c r="J506" s="536"/>
      <c r="K506" s="474"/>
      <c r="L506" s="538"/>
      <c r="M506" s="477"/>
      <c r="N506" s="474"/>
      <c r="O506" s="477"/>
      <c r="P506" s="471"/>
      <c r="Q506" s="471"/>
      <c r="R506" s="471"/>
      <c r="S506" s="471"/>
      <c r="T506" s="474"/>
      <c r="U506" s="477"/>
      <c r="V506" s="471"/>
      <c r="W506" s="474"/>
      <c r="X506" s="58"/>
      <c r="Y506" s="58"/>
      <c r="Z506" s="58"/>
      <c r="AA506" s="58"/>
      <c r="AB506" s="58"/>
      <c r="AC506" s="58"/>
      <c r="AD506" s="35"/>
      <c r="AE506" s="35"/>
      <c r="AF506" s="35"/>
      <c r="AG506" s="35"/>
      <c r="AH506" s="35"/>
      <c r="AI506" s="35"/>
      <c r="AJ506" s="35"/>
      <c r="AK506" s="58"/>
      <c r="AL506" s="524"/>
      <c r="AM506" s="525"/>
      <c r="AN506" s="528"/>
      <c r="AO506" s="528"/>
      <c r="AP506" s="525"/>
      <c r="AQ506" s="525"/>
      <c r="AR506" s="533"/>
      <c r="AS506" s="534"/>
      <c r="AT506" s="58"/>
      <c r="AU506" s="58"/>
      <c r="AW506" s="57"/>
      <c r="AX506" s="282"/>
      <c r="AY506" s="282"/>
      <c r="AZ506" s="282"/>
      <c r="BA506" s="282"/>
      <c r="BB506" s="282"/>
      <c r="BC506" s="282"/>
      <c r="BD506" s="234"/>
      <c r="BE506" s="234"/>
    </row>
    <row r="507" spans="2:65" s="34" customFormat="1" ht="6" customHeight="1">
      <c r="B507" s="517"/>
      <c r="C507" s="517"/>
      <c r="D507" s="517"/>
      <c r="E507" s="517"/>
      <c r="F507" s="517"/>
      <c r="G507" s="517"/>
      <c r="H507" s="517"/>
      <c r="I507" s="517"/>
      <c r="J507" s="536"/>
      <c r="K507" s="475"/>
      <c r="L507" s="539"/>
      <c r="M507" s="478"/>
      <c r="N507" s="475"/>
      <c r="O507" s="478"/>
      <c r="P507" s="472"/>
      <c r="Q507" s="472"/>
      <c r="R507" s="472"/>
      <c r="S507" s="472"/>
      <c r="T507" s="475"/>
      <c r="U507" s="478"/>
      <c r="V507" s="472"/>
      <c r="W507" s="475"/>
      <c r="X507" s="58"/>
      <c r="Y507" s="58"/>
      <c r="Z507" s="58"/>
      <c r="AA507" s="58"/>
      <c r="AB507" s="58"/>
      <c r="AC507" s="58"/>
      <c r="AD507" s="58"/>
      <c r="AE507" s="58"/>
      <c r="AF507" s="58"/>
      <c r="AG507" s="58"/>
      <c r="AH507" s="58"/>
      <c r="AI507" s="58"/>
      <c r="AJ507" s="58"/>
      <c r="AK507" s="58"/>
      <c r="AN507" s="1"/>
      <c r="AO507" s="1"/>
      <c r="AP507" s="1"/>
      <c r="AQ507" s="1"/>
      <c r="AR507" s="1"/>
      <c r="AS507" s="1"/>
      <c r="AT507" s="58"/>
      <c r="AU507" s="58"/>
      <c r="AW507" s="57"/>
      <c r="AX507" s="282"/>
      <c r="AY507" s="282"/>
      <c r="AZ507" s="282"/>
      <c r="BA507" s="282"/>
      <c r="BB507" s="282"/>
      <c r="BC507" s="282"/>
      <c r="BD507" s="234"/>
      <c r="BE507" s="234"/>
    </row>
    <row r="508" spans="2:65" s="34" customFormat="1" ht="15" customHeight="1">
      <c r="B508" s="455" t="s">
        <v>51</v>
      </c>
      <c r="C508" s="456"/>
      <c r="D508" s="456"/>
      <c r="E508" s="456"/>
      <c r="F508" s="456"/>
      <c r="G508" s="456"/>
      <c r="H508" s="456"/>
      <c r="I508" s="457"/>
      <c r="J508" s="455" t="s">
        <v>6</v>
      </c>
      <c r="K508" s="456"/>
      <c r="L508" s="456"/>
      <c r="M508" s="456"/>
      <c r="N508" s="464"/>
      <c r="O508" s="467" t="s">
        <v>52</v>
      </c>
      <c r="P508" s="456"/>
      <c r="Q508" s="456"/>
      <c r="R508" s="456"/>
      <c r="S508" s="456"/>
      <c r="T508" s="456"/>
      <c r="U508" s="457"/>
      <c r="V508" s="65" t="s">
        <v>53</v>
      </c>
      <c r="W508" s="66"/>
      <c r="X508" s="66"/>
      <c r="Y508" s="479" t="s">
        <v>54</v>
      </c>
      <c r="Z508" s="479"/>
      <c r="AA508" s="479"/>
      <c r="AB508" s="479"/>
      <c r="AC508" s="479"/>
      <c r="AD508" s="479"/>
      <c r="AE508" s="479"/>
      <c r="AF508" s="479"/>
      <c r="AG508" s="479"/>
      <c r="AH508" s="479"/>
      <c r="AI508" s="66"/>
      <c r="AJ508" s="66"/>
      <c r="AK508" s="67"/>
      <c r="AL508" s="480" t="s">
        <v>275</v>
      </c>
      <c r="AM508" s="480"/>
      <c r="AN508" s="481" t="s">
        <v>33</v>
      </c>
      <c r="AO508" s="481"/>
      <c r="AP508" s="481"/>
      <c r="AQ508" s="481"/>
      <c r="AR508" s="481"/>
      <c r="AS508" s="482"/>
      <c r="AT508" s="58"/>
      <c r="AU508" s="58"/>
      <c r="AW508" s="57"/>
      <c r="AX508" s="282"/>
      <c r="AY508" s="282"/>
      <c r="AZ508" s="282"/>
      <c r="BA508" s="282"/>
      <c r="BB508" s="282"/>
      <c r="BC508" s="282"/>
      <c r="BD508" s="234"/>
      <c r="BE508" s="234"/>
    </row>
    <row r="509" spans="2:65" s="34" customFormat="1" ht="13.5" customHeight="1">
      <c r="B509" s="458"/>
      <c r="C509" s="459"/>
      <c r="D509" s="459"/>
      <c r="E509" s="459"/>
      <c r="F509" s="459"/>
      <c r="G509" s="459"/>
      <c r="H509" s="459"/>
      <c r="I509" s="460"/>
      <c r="J509" s="458"/>
      <c r="K509" s="459"/>
      <c r="L509" s="459"/>
      <c r="M509" s="459"/>
      <c r="N509" s="465"/>
      <c r="O509" s="468"/>
      <c r="P509" s="459"/>
      <c r="Q509" s="459"/>
      <c r="R509" s="459"/>
      <c r="S509" s="459"/>
      <c r="T509" s="459"/>
      <c r="U509" s="460"/>
      <c r="V509" s="483" t="s">
        <v>7</v>
      </c>
      <c r="W509" s="484"/>
      <c r="X509" s="484"/>
      <c r="Y509" s="485"/>
      <c r="Z509" s="489" t="s">
        <v>16</v>
      </c>
      <c r="AA509" s="490"/>
      <c r="AB509" s="490"/>
      <c r="AC509" s="491"/>
      <c r="AD509" s="495" t="s">
        <v>17</v>
      </c>
      <c r="AE509" s="496"/>
      <c r="AF509" s="496"/>
      <c r="AG509" s="497"/>
      <c r="AH509" s="501" t="s">
        <v>135</v>
      </c>
      <c r="AI509" s="502"/>
      <c r="AJ509" s="502"/>
      <c r="AK509" s="503"/>
      <c r="AL509" s="507" t="s">
        <v>276</v>
      </c>
      <c r="AM509" s="507"/>
      <c r="AN509" s="509" t="s">
        <v>19</v>
      </c>
      <c r="AO509" s="510"/>
      <c r="AP509" s="510"/>
      <c r="AQ509" s="510"/>
      <c r="AR509" s="511"/>
      <c r="AS509" s="512"/>
      <c r="AT509" s="58"/>
      <c r="AU509" s="58"/>
      <c r="AW509" s="57"/>
      <c r="AX509" s="282"/>
      <c r="AY509" s="345" t="s">
        <v>302</v>
      </c>
      <c r="AZ509" s="345" t="s">
        <v>302</v>
      </c>
      <c r="BA509" s="345" t="s">
        <v>300</v>
      </c>
      <c r="BB509" s="667" t="s">
        <v>301</v>
      </c>
      <c r="BC509" s="668"/>
      <c r="BD509" s="234"/>
      <c r="BE509" s="234"/>
    </row>
    <row r="510" spans="2:65" s="34" customFormat="1" ht="13.5" customHeight="1">
      <c r="B510" s="461"/>
      <c r="C510" s="462"/>
      <c r="D510" s="462"/>
      <c r="E510" s="462"/>
      <c r="F510" s="462"/>
      <c r="G510" s="462"/>
      <c r="H510" s="462"/>
      <c r="I510" s="463"/>
      <c r="J510" s="461"/>
      <c r="K510" s="462"/>
      <c r="L510" s="462"/>
      <c r="M510" s="462"/>
      <c r="N510" s="466"/>
      <c r="O510" s="469"/>
      <c r="P510" s="462"/>
      <c r="Q510" s="462"/>
      <c r="R510" s="462"/>
      <c r="S510" s="462"/>
      <c r="T510" s="462"/>
      <c r="U510" s="463"/>
      <c r="V510" s="486"/>
      <c r="W510" s="487"/>
      <c r="X510" s="487"/>
      <c r="Y510" s="488"/>
      <c r="Z510" s="492"/>
      <c r="AA510" s="493"/>
      <c r="AB510" s="493"/>
      <c r="AC510" s="494"/>
      <c r="AD510" s="498"/>
      <c r="AE510" s="499"/>
      <c r="AF510" s="499"/>
      <c r="AG510" s="500"/>
      <c r="AH510" s="504"/>
      <c r="AI510" s="505"/>
      <c r="AJ510" s="505"/>
      <c r="AK510" s="506"/>
      <c r="AL510" s="508"/>
      <c r="AM510" s="508"/>
      <c r="AN510" s="513"/>
      <c r="AO510" s="513"/>
      <c r="AP510" s="513"/>
      <c r="AQ510" s="513"/>
      <c r="AR510" s="513"/>
      <c r="AS510" s="514"/>
      <c r="AT510" s="58"/>
      <c r="AU510" s="58"/>
      <c r="AW510" s="57"/>
      <c r="AX510" s="282"/>
      <c r="AY510" s="346"/>
      <c r="AZ510" s="347" t="s">
        <v>296</v>
      </c>
      <c r="BA510" s="347" t="s">
        <v>299</v>
      </c>
      <c r="BB510" s="348" t="s">
        <v>297</v>
      </c>
      <c r="BC510" s="347" t="s">
        <v>296</v>
      </c>
      <c r="BD510" s="234"/>
      <c r="BE510" s="234"/>
      <c r="BL510" s="234" t="s">
        <v>310</v>
      </c>
      <c r="BM510" s="234" t="s">
        <v>203</v>
      </c>
    </row>
    <row r="511" spans="2:65" s="34" customFormat="1" ht="18" customHeight="1">
      <c r="B511" s="414"/>
      <c r="C511" s="415"/>
      <c r="D511" s="415"/>
      <c r="E511" s="415"/>
      <c r="F511" s="415"/>
      <c r="G511" s="415"/>
      <c r="H511" s="415"/>
      <c r="I511" s="451"/>
      <c r="J511" s="414"/>
      <c r="K511" s="415"/>
      <c r="L511" s="415"/>
      <c r="M511" s="415"/>
      <c r="N511" s="416"/>
      <c r="O511" s="389"/>
      <c r="P511" s="392" t="s">
        <v>0</v>
      </c>
      <c r="Q511" s="387"/>
      <c r="R511" s="380" t="s">
        <v>1</v>
      </c>
      <c r="S511" s="193"/>
      <c r="T511" s="420" t="s">
        <v>56</v>
      </c>
      <c r="U511" s="421"/>
      <c r="V511" s="422"/>
      <c r="W511" s="423"/>
      <c r="X511" s="423"/>
      <c r="Y511" s="76" t="s">
        <v>8</v>
      </c>
      <c r="Z511" s="45"/>
      <c r="AA511" s="46"/>
      <c r="AB511" s="46"/>
      <c r="AC511" s="44" t="s">
        <v>8</v>
      </c>
      <c r="AD511" s="45"/>
      <c r="AE511" s="46"/>
      <c r="AF511" s="46"/>
      <c r="AG511" s="47" t="s">
        <v>8</v>
      </c>
      <c r="AH511" s="409">
        <f>IF(V511="賃金で算定",V512+Z512-AD512,0)</f>
        <v>0</v>
      </c>
      <c r="AI511" s="410"/>
      <c r="AJ511" s="410"/>
      <c r="AK511" s="411"/>
      <c r="AL511" s="68"/>
      <c r="AM511" s="69"/>
      <c r="AN511" s="412"/>
      <c r="AO511" s="413"/>
      <c r="AP511" s="413"/>
      <c r="AQ511" s="413"/>
      <c r="AR511" s="413"/>
      <c r="AS511" s="47" t="s">
        <v>8</v>
      </c>
      <c r="AT511" s="58"/>
      <c r="AU511" s="58"/>
      <c r="AV511" s="55" t="str">
        <f>IF(OR(O511="",Q511=""),"", IF(O511&lt;20,DATE(O511+118,Q511,IF(S511="",1,S511)),DATE(O511+88,Q511,IF(S511="",1,S511))))</f>
        <v/>
      </c>
      <c r="AW511" s="57" t="str">
        <f>IF(AV511&lt;=設定シート!C$15,"昔",IF(AV511&lt;=設定シート!E$15,"上",IF(AV511&lt;=設定シート!G$15,"中","下")))</f>
        <v>下</v>
      </c>
      <c r="AX511" s="282">
        <f>IF(AV511&lt;=設定シート!$E$36,5,IF(AV511&lt;=設定シート!$I$36,7,IF(AV511&lt;=設定シート!$M$36,9,11)))</f>
        <v>11</v>
      </c>
      <c r="AY511" s="351"/>
      <c r="AZ511" s="349"/>
      <c r="BA511" s="353">
        <f>AN511</f>
        <v>0</v>
      </c>
      <c r="BB511" s="349"/>
      <c r="BC511" s="349"/>
      <c r="BD511" s="234"/>
      <c r="BE511" s="234"/>
      <c r="BL511" s="1"/>
      <c r="BM511" s="1"/>
    </row>
    <row r="512" spans="2:65" s="34" customFormat="1" ht="18" customHeight="1">
      <c r="B512" s="417"/>
      <c r="C512" s="418"/>
      <c r="D512" s="418"/>
      <c r="E512" s="418"/>
      <c r="F512" s="418"/>
      <c r="G512" s="418"/>
      <c r="H512" s="418"/>
      <c r="I512" s="452"/>
      <c r="J512" s="417"/>
      <c r="K512" s="418"/>
      <c r="L512" s="418"/>
      <c r="M512" s="418"/>
      <c r="N512" s="419"/>
      <c r="O512" s="390"/>
      <c r="P512" s="386" t="s">
        <v>0</v>
      </c>
      <c r="Q512" s="388"/>
      <c r="R512" s="35" t="s">
        <v>1</v>
      </c>
      <c r="S512" s="196"/>
      <c r="T512" s="424" t="s">
        <v>57</v>
      </c>
      <c r="U512" s="425"/>
      <c r="V512" s="426"/>
      <c r="W512" s="427"/>
      <c r="X512" s="427"/>
      <c r="Y512" s="428"/>
      <c r="Z512" s="453"/>
      <c r="AA512" s="454"/>
      <c r="AB512" s="454"/>
      <c r="AC512" s="454"/>
      <c r="AD512" s="426">
        <v>0</v>
      </c>
      <c r="AE512" s="427"/>
      <c r="AF512" s="427"/>
      <c r="AG512" s="428"/>
      <c r="AH512" s="402">
        <f>IF(V511="賃金で算定",0,V512+Z512-AD512)</f>
        <v>0</v>
      </c>
      <c r="AI512" s="402"/>
      <c r="AJ512" s="402"/>
      <c r="AK512" s="403"/>
      <c r="AL512" s="407">
        <f>IF(V511="賃金で算定","賃金で算定",IF(OR(V512=0,$F529="",AV511=""),0,IF(AW511="昔",VLOOKUP($F529,労務比率,AX511,FALSE),IF(AW511="上",VLOOKUP($F529,労務比率,AX511,FALSE),IF(AW511="中",VLOOKUP($F529,労務比率,AX511,FALSE),VLOOKUP($F529,労務比率,AX511,FALSE))))))</f>
        <v>0</v>
      </c>
      <c r="AM512" s="408"/>
      <c r="AN512" s="404">
        <f>IF(V511="賃金で算定",0,INT(AH512*AL512/100))</f>
        <v>0</v>
      </c>
      <c r="AO512" s="405"/>
      <c r="AP512" s="405"/>
      <c r="AQ512" s="405"/>
      <c r="AR512" s="405"/>
      <c r="AS512" s="39"/>
      <c r="AT512" s="58"/>
      <c r="AU512" s="58"/>
      <c r="AV512" s="55"/>
      <c r="AW512" s="57"/>
      <c r="AX512" s="282"/>
      <c r="AY512" s="352">
        <f>AH512</f>
        <v>0</v>
      </c>
      <c r="AZ512" s="350">
        <f>IF(AV511&lt;=設定シート!C$85,AH512,IF(AND(AV511&gt;=設定シート!E$85,AV511&lt;=設定シート!G$85),AH512*105/108,AH512))</f>
        <v>0</v>
      </c>
      <c r="BA512" s="347"/>
      <c r="BB512" s="350">
        <f>IF($AL512="賃金で算定",0,INT(AY512*$AL512/100))</f>
        <v>0</v>
      </c>
      <c r="BC512" s="350">
        <f>IF(AY512=AZ512,BB512,AZ512*$AL512/100)</f>
        <v>0</v>
      </c>
      <c r="BD512" s="234"/>
      <c r="BE512" s="234"/>
      <c r="BL512" s="234">
        <f>IF(AY512=AZ512,0,1)</f>
        <v>0</v>
      </c>
      <c r="BM512" s="234" t="str">
        <f>IF(BL512=1,AL512,"")</f>
        <v/>
      </c>
    </row>
    <row r="513" spans="2:65" s="34" customFormat="1" ht="18" customHeight="1">
      <c r="B513" s="414"/>
      <c r="C513" s="415"/>
      <c r="D513" s="415"/>
      <c r="E513" s="415"/>
      <c r="F513" s="415"/>
      <c r="G513" s="415"/>
      <c r="H513" s="415"/>
      <c r="I513" s="451"/>
      <c r="J513" s="414"/>
      <c r="K513" s="415"/>
      <c r="L513" s="415"/>
      <c r="M513" s="415"/>
      <c r="N513" s="416"/>
      <c r="O513" s="389"/>
      <c r="P513" s="392" t="s">
        <v>45</v>
      </c>
      <c r="Q513" s="387"/>
      <c r="R513" s="380" t="s">
        <v>46</v>
      </c>
      <c r="S513" s="193"/>
      <c r="T513" s="420" t="s">
        <v>47</v>
      </c>
      <c r="U513" s="421"/>
      <c r="V513" s="422"/>
      <c r="W513" s="423"/>
      <c r="X513" s="423"/>
      <c r="Y513" s="77"/>
      <c r="Z513" s="41"/>
      <c r="AA513" s="42"/>
      <c r="AB513" s="42"/>
      <c r="AC513" s="43"/>
      <c r="AD513" s="41"/>
      <c r="AE513" s="42"/>
      <c r="AF513" s="42"/>
      <c r="AG513" s="48"/>
      <c r="AH513" s="409">
        <f>IF(V513="賃金で算定",V514+Z514-AD514,0)</f>
        <v>0</v>
      </c>
      <c r="AI513" s="410"/>
      <c r="AJ513" s="410"/>
      <c r="AK513" s="411"/>
      <c r="AL513" s="68"/>
      <c r="AM513" s="69"/>
      <c r="AN513" s="412"/>
      <c r="AO513" s="413"/>
      <c r="AP513" s="413"/>
      <c r="AQ513" s="413"/>
      <c r="AR513" s="413"/>
      <c r="AS513" s="40"/>
      <c r="AT513" s="58"/>
      <c r="AU513" s="58"/>
      <c r="AV513" s="55" t="str">
        <f>IF(OR(O513="",Q513=""),"", IF(O513&lt;20,DATE(O513+118,Q513,IF(S513="",1,S513)),DATE(O513+88,Q513,IF(S513="",1,S513))))</f>
        <v/>
      </c>
      <c r="AW513" s="57" t="str">
        <f>IF(AV513&lt;=設定シート!C$15,"昔",IF(AV513&lt;=設定シート!E$15,"上",IF(AV513&lt;=設定シート!G$15,"中","下")))</f>
        <v>下</v>
      </c>
      <c r="AX513" s="282">
        <f>IF(AV513&lt;=設定シート!$E$36,5,IF(AV513&lt;=設定シート!$I$36,7,IF(AV513&lt;=設定シート!$M$36,9,11)))</f>
        <v>11</v>
      </c>
      <c r="AY513" s="351"/>
      <c r="AZ513" s="349"/>
      <c r="BA513" s="353">
        <f t="shared" ref="BA513" si="274">AN513</f>
        <v>0</v>
      </c>
      <c r="BB513" s="349"/>
      <c r="BC513" s="349"/>
      <c r="BD513" s="234"/>
      <c r="BE513" s="234"/>
      <c r="BL513" s="234"/>
      <c r="BM513" s="234"/>
    </row>
    <row r="514" spans="2:65" s="34" customFormat="1" ht="18" customHeight="1">
      <c r="B514" s="417"/>
      <c r="C514" s="418"/>
      <c r="D514" s="418"/>
      <c r="E514" s="418"/>
      <c r="F514" s="418"/>
      <c r="G514" s="418"/>
      <c r="H514" s="418"/>
      <c r="I514" s="452"/>
      <c r="J514" s="417"/>
      <c r="K514" s="418"/>
      <c r="L514" s="418"/>
      <c r="M514" s="418"/>
      <c r="N514" s="419"/>
      <c r="O514" s="390"/>
      <c r="P514" s="393" t="s">
        <v>45</v>
      </c>
      <c r="Q514" s="388"/>
      <c r="R514" s="381" t="s">
        <v>46</v>
      </c>
      <c r="S514" s="196"/>
      <c r="T514" s="424" t="s">
        <v>48</v>
      </c>
      <c r="U514" s="425"/>
      <c r="V514" s="426"/>
      <c r="W514" s="427"/>
      <c r="X514" s="427"/>
      <c r="Y514" s="428"/>
      <c r="Z514" s="453"/>
      <c r="AA514" s="454"/>
      <c r="AB514" s="454"/>
      <c r="AC514" s="454"/>
      <c r="AD514" s="426">
        <v>0</v>
      </c>
      <c r="AE514" s="427"/>
      <c r="AF514" s="427"/>
      <c r="AG514" s="428"/>
      <c r="AH514" s="402">
        <f>IF(V513="賃金で算定",0,V514+Z514-AD514)</f>
        <v>0</v>
      </c>
      <c r="AI514" s="402"/>
      <c r="AJ514" s="402"/>
      <c r="AK514" s="403"/>
      <c r="AL514" s="407">
        <f>IF(V513="賃金で算定","賃金で算定",IF(OR(V514=0,$F529="",AV513=""),0,IF(AW513="昔",VLOOKUP($F529,労務比率,AX513,FALSE),IF(AW513="上",VLOOKUP($F529,労務比率,AX513,FALSE),IF(AW513="中",VLOOKUP($F529,労務比率,AX513,FALSE),VLOOKUP($F529,労務比率,AX513,FALSE))))))</f>
        <v>0</v>
      </c>
      <c r="AM514" s="408"/>
      <c r="AN514" s="404">
        <f>IF(V513="賃金で算定",0,INT(AH514*AL514/100))</f>
        <v>0</v>
      </c>
      <c r="AO514" s="405"/>
      <c r="AP514" s="405"/>
      <c r="AQ514" s="405"/>
      <c r="AR514" s="405"/>
      <c r="AS514" s="39"/>
      <c r="AT514" s="58"/>
      <c r="AU514" s="58"/>
      <c r="AV514" s="55"/>
      <c r="AW514" s="57"/>
      <c r="AX514" s="282"/>
      <c r="AY514" s="352">
        <f t="shared" ref="AY514" si="275">AH514</f>
        <v>0</v>
      </c>
      <c r="AZ514" s="350">
        <f>IF(AV513&lt;=設定シート!C$85,AH514,IF(AND(AV513&gt;=設定シート!E$85,AV513&lt;=設定シート!G$85),AH514*105/108,AH514))</f>
        <v>0</v>
      </c>
      <c r="BA514" s="347"/>
      <c r="BB514" s="350">
        <f t="shared" ref="BB514" si="276">IF($AL514="賃金で算定",0,INT(AY514*$AL514/100))</f>
        <v>0</v>
      </c>
      <c r="BC514" s="350">
        <f>IF(AY514=AZ514,BB514,AZ514*$AL514/100)</f>
        <v>0</v>
      </c>
      <c r="BD514" s="234"/>
      <c r="BE514" s="234"/>
      <c r="BL514" s="234">
        <f>IF(AY514=AZ514,0,1)</f>
        <v>0</v>
      </c>
      <c r="BM514" s="234" t="str">
        <f>IF(BL514=1,AL514,"")</f>
        <v/>
      </c>
    </row>
    <row r="515" spans="2:65" s="34" customFormat="1" ht="18" customHeight="1">
      <c r="B515" s="414"/>
      <c r="C515" s="415"/>
      <c r="D515" s="415"/>
      <c r="E515" s="415"/>
      <c r="F515" s="415"/>
      <c r="G515" s="415"/>
      <c r="H515" s="415"/>
      <c r="I515" s="451"/>
      <c r="J515" s="414"/>
      <c r="K515" s="415"/>
      <c r="L515" s="415"/>
      <c r="M515" s="415"/>
      <c r="N515" s="416"/>
      <c r="O515" s="389"/>
      <c r="P515" s="392" t="s">
        <v>45</v>
      </c>
      <c r="Q515" s="387"/>
      <c r="R515" s="380" t="s">
        <v>46</v>
      </c>
      <c r="S515" s="193"/>
      <c r="T515" s="420" t="s">
        <v>47</v>
      </c>
      <c r="U515" s="421"/>
      <c r="V515" s="422"/>
      <c r="W515" s="423"/>
      <c r="X515" s="423"/>
      <c r="Y515" s="77"/>
      <c r="Z515" s="41"/>
      <c r="AA515" s="42"/>
      <c r="AB515" s="42"/>
      <c r="AC515" s="43"/>
      <c r="AD515" s="41"/>
      <c r="AE515" s="42"/>
      <c r="AF515" s="42"/>
      <c r="AG515" s="48"/>
      <c r="AH515" s="409">
        <f>IF(V515="賃金で算定",V516+Z516-AD516,0)</f>
        <v>0</v>
      </c>
      <c r="AI515" s="410"/>
      <c r="AJ515" s="410"/>
      <c r="AK515" s="411"/>
      <c r="AL515" s="68"/>
      <c r="AM515" s="69"/>
      <c r="AN515" s="412"/>
      <c r="AO515" s="413"/>
      <c r="AP515" s="413"/>
      <c r="AQ515" s="413"/>
      <c r="AR515" s="413"/>
      <c r="AS515" s="40"/>
      <c r="AT515" s="58"/>
      <c r="AU515" s="58"/>
      <c r="AV515" s="55" t="str">
        <f>IF(OR(O515="",Q515=""),"", IF(O515&lt;20,DATE(O515+118,Q515,IF(S515="",1,S515)),DATE(O515+88,Q515,IF(S515="",1,S515))))</f>
        <v/>
      </c>
      <c r="AW515" s="57" t="str">
        <f>IF(AV515&lt;=設定シート!C$15,"昔",IF(AV515&lt;=設定シート!E$15,"上",IF(AV515&lt;=設定シート!G$15,"中","下")))</f>
        <v>下</v>
      </c>
      <c r="AX515" s="282">
        <f>IF(AV515&lt;=設定シート!$E$36,5,IF(AV515&lt;=設定シート!$I$36,7,IF(AV515&lt;=設定シート!$M$36,9,11)))</f>
        <v>11</v>
      </c>
      <c r="AY515" s="351"/>
      <c r="AZ515" s="349"/>
      <c r="BA515" s="353">
        <f t="shared" ref="BA515" si="277">AN515</f>
        <v>0</v>
      </c>
      <c r="BB515" s="349"/>
      <c r="BC515" s="349"/>
      <c r="BD515" s="234"/>
      <c r="BE515" s="234"/>
      <c r="BL515" s="1"/>
      <c r="BM515" s="1"/>
    </row>
    <row r="516" spans="2:65" s="34" customFormat="1" ht="18" customHeight="1">
      <c r="B516" s="417"/>
      <c r="C516" s="418"/>
      <c r="D516" s="418"/>
      <c r="E516" s="418"/>
      <c r="F516" s="418"/>
      <c r="G516" s="418"/>
      <c r="H516" s="418"/>
      <c r="I516" s="452"/>
      <c r="J516" s="417"/>
      <c r="K516" s="418"/>
      <c r="L516" s="418"/>
      <c r="M516" s="418"/>
      <c r="N516" s="419"/>
      <c r="O516" s="390"/>
      <c r="P516" s="393" t="s">
        <v>45</v>
      </c>
      <c r="Q516" s="388"/>
      <c r="R516" s="381" t="s">
        <v>46</v>
      </c>
      <c r="S516" s="196"/>
      <c r="T516" s="424" t="s">
        <v>48</v>
      </c>
      <c r="U516" s="425"/>
      <c r="V516" s="426"/>
      <c r="W516" s="427"/>
      <c r="X516" s="427"/>
      <c r="Y516" s="428"/>
      <c r="Z516" s="426"/>
      <c r="AA516" s="427"/>
      <c r="AB516" s="427"/>
      <c r="AC516" s="427"/>
      <c r="AD516" s="426">
        <v>0</v>
      </c>
      <c r="AE516" s="427"/>
      <c r="AF516" s="427"/>
      <c r="AG516" s="428"/>
      <c r="AH516" s="402">
        <f>IF(V515="賃金で算定",0,V516+Z516-AD516)</f>
        <v>0</v>
      </c>
      <c r="AI516" s="402"/>
      <c r="AJ516" s="402"/>
      <c r="AK516" s="403"/>
      <c r="AL516" s="407">
        <f>IF(V515="賃金で算定","賃金で算定",IF(OR(V516=0,$F529="",AV515=""),0,IF(AW515="昔",VLOOKUP($F529,労務比率,AX515,FALSE),IF(AW515="上",VLOOKUP($F529,労務比率,AX515,FALSE),IF(AW515="中",VLOOKUP($F529,労務比率,AX515,FALSE),VLOOKUP($F529,労務比率,AX515,FALSE))))))</f>
        <v>0</v>
      </c>
      <c r="AM516" s="408"/>
      <c r="AN516" s="404">
        <f>IF(V515="賃金で算定",0,INT(AH516*AL516/100))</f>
        <v>0</v>
      </c>
      <c r="AO516" s="405"/>
      <c r="AP516" s="405"/>
      <c r="AQ516" s="405"/>
      <c r="AR516" s="405"/>
      <c r="AS516" s="39"/>
      <c r="AT516" s="58"/>
      <c r="AU516" s="58"/>
      <c r="AV516" s="55"/>
      <c r="AW516" s="57"/>
      <c r="AX516" s="282"/>
      <c r="AY516" s="352">
        <f t="shared" ref="AY516" si="278">AH516</f>
        <v>0</v>
      </c>
      <c r="AZ516" s="350">
        <f>IF(AV515&lt;=設定シート!C$85,AH516,IF(AND(AV515&gt;=設定シート!E$85,AV515&lt;=設定シート!G$85),AH516*105/108,AH516))</f>
        <v>0</v>
      </c>
      <c r="BA516" s="347"/>
      <c r="BB516" s="350">
        <f t="shared" ref="BB516" si="279">IF($AL516="賃金で算定",0,INT(AY516*$AL516/100))</f>
        <v>0</v>
      </c>
      <c r="BC516" s="350">
        <f>IF(AY516=AZ516,BB516,AZ516*$AL516/100)</f>
        <v>0</v>
      </c>
      <c r="BD516" s="234"/>
      <c r="BE516" s="234"/>
      <c r="BL516" s="234">
        <f>IF(AY516=AZ516,0,1)</f>
        <v>0</v>
      </c>
      <c r="BM516" s="234" t="str">
        <f>IF(BL516=1,AL516,"")</f>
        <v/>
      </c>
    </row>
    <row r="517" spans="2:65" s="34" customFormat="1" ht="18" customHeight="1">
      <c r="B517" s="414"/>
      <c r="C517" s="415"/>
      <c r="D517" s="415"/>
      <c r="E517" s="415"/>
      <c r="F517" s="415"/>
      <c r="G517" s="415"/>
      <c r="H517" s="415"/>
      <c r="I517" s="451"/>
      <c r="J517" s="414"/>
      <c r="K517" s="415"/>
      <c r="L517" s="415"/>
      <c r="M517" s="415"/>
      <c r="N517" s="416"/>
      <c r="O517" s="389"/>
      <c r="P517" s="392" t="s">
        <v>45</v>
      </c>
      <c r="Q517" s="387"/>
      <c r="R517" s="380" t="s">
        <v>46</v>
      </c>
      <c r="S517" s="193"/>
      <c r="T517" s="420" t="s">
        <v>47</v>
      </c>
      <c r="U517" s="421"/>
      <c r="V517" s="422"/>
      <c r="W517" s="423"/>
      <c r="X517" s="423"/>
      <c r="Y517" s="78"/>
      <c r="Z517" s="37"/>
      <c r="AA517" s="38"/>
      <c r="AB517" s="38"/>
      <c r="AC517" s="49"/>
      <c r="AD517" s="37"/>
      <c r="AE517" s="38"/>
      <c r="AF517" s="38"/>
      <c r="AG517" s="50"/>
      <c r="AH517" s="409">
        <f>IF(V517="賃金で算定",V518+Z518-AD518,0)</f>
        <v>0</v>
      </c>
      <c r="AI517" s="410"/>
      <c r="AJ517" s="410"/>
      <c r="AK517" s="411"/>
      <c r="AL517" s="68"/>
      <c r="AM517" s="69"/>
      <c r="AN517" s="412"/>
      <c r="AO517" s="413"/>
      <c r="AP517" s="413"/>
      <c r="AQ517" s="413"/>
      <c r="AR517" s="413"/>
      <c r="AS517" s="40"/>
      <c r="AT517" s="58"/>
      <c r="AU517" s="58"/>
      <c r="AV517" s="55" t="str">
        <f>IF(OR(O517="",Q517=""),"", IF(O517&lt;20,DATE(O517+118,Q517,IF(S517="",1,S517)),DATE(O517+88,Q517,IF(S517="",1,S517))))</f>
        <v/>
      </c>
      <c r="AW517" s="57" t="str">
        <f>IF(AV517&lt;=設定シート!C$15,"昔",IF(AV517&lt;=設定シート!E$15,"上",IF(AV517&lt;=設定シート!G$15,"中","下")))</f>
        <v>下</v>
      </c>
      <c r="AX517" s="282">
        <f>IF(AV517&lt;=設定シート!$E$36,5,IF(AV517&lt;=設定シート!$I$36,7,IF(AV517&lt;=設定シート!$M$36,9,11)))</f>
        <v>11</v>
      </c>
      <c r="AY517" s="351"/>
      <c r="AZ517" s="349"/>
      <c r="BA517" s="353">
        <f t="shared" ref="BA517" si="280">AN517</f>
        <v>0</v>
      </c>
      <c r="BB517" s="349"/>
      <c r="BC517" s="349"/>
      <c r="BD517" s="234"/>
      <c r="BE517" s="234"/>
      <c r="BL517" s="1"/>
      <c r="BM517" s="1"/>
    </row>
    <row r="518" spans="2:65" s="34" customFormat="1" ht="18" customHeight="1">
      <c r="B518" s="417"/>
      <c r="C518" s="418"/>
      <c r="D518" s="418"/>
      <c r="E518" s="418"/>
      <c r="F518" s="418"/>
      <c r="G518" s="418"/>
      <c r="H518" s="418"/>
      <c r="I518" s="452"/>
      <c r="J518" s="417"/>
      <c r="K518" s="418"/>
      <c r="L518" s="418"/>
      <c r="M518" s="418"/>
      <c r="N518" s="419"/>
      <c r="O518" s="390"/>
      <c r="P518" s="393" t="s">
        <v>45</v>
      </c>
      <c r="Q518" s="388"/>
      <c r="R518" s="381" t="s">
        <v>46</v>
      </c>
      <c r="S518" s="196"/>
      <c r="T518" s="424" t="s">
        <v>48</v>
      </c>
      <c r="U518" s="425"/>
      <c r="V518" s="426"/>
      <c r="W518" s="427"/>
      <c r="X518" s="427"/>
      <c r="Y518" s="428"/>
      <c r="Z518" s="453"/>
      <c r="AA518" s="454"/>
      <c r="AB518" s="454"/>
      <c r="AC518" s="454"/>
      <c r="AD518" s="426">
        <v>0</v>
      </c>
      <c r="AE518" s="427"/>
      <c r="AF518" s="427"/>
      <c r="AG518" s="428"/>
      <c r="AH518" s="402">
        <f>IF(V517="賃金で算定",0,V518+Z518-AD518)</f>
        <v>0</v>
      </c>
      <c r="AI518" s="402"/>
      <c r="AJ518" s="402"/>
      <c r="AK518" s="403"/>
      <c r="AL518" s="407">
        <f>IF(V517="賃金で算定","賃金で算定",IF(OR(V518=0,$F529="",AV517=""),0,IF(AW517="昔",VLOOKUP($F529,労務比率,AX517,FALSE),IF(AW517="上",VLOOKUP($F529,労務比率,AX517,FALSE),IF(AW517="中",VLOOKUP($F529,労務比率,AX517,FALSE),VLOOKUP($F529,労務比率,AX517,FALSE))))))</f>
        <v>0</v>
      </c>
      <c r="AM518" s="408"/>
      <c r="AN518" s="404">
        <f>IF(V517="賃金で算定",0,INT(AH518*AL518/100))</f>
        <v>0</v>
      </c>
      <c r="AO518" s="405"/>
      <c r="AP518" s="405"/>
      <c r="AQ518" s="405"/>
      <c r="AR518" s="405"/>
      <c r="AS518" s="39"/>
      <c r="AT518" s="58"/>
      <c r="AU518" s="58"/>
      <c r="AV518" s="55"/>
      <c r="AW518" s="57"/>
      <c r="AX518" s="282"/>
      <c r="AY518" s="352">
        <f t="shared" ref="AY518" si="281">AH518</f>
        <v>0</v>
      </c>
      <c r="AZ518" s="350">
        <f>IF(AV517&lt;=設定シート!C$85,AH518,IF(AND(AV517&gt;=設定シート!E$85,AV517&lt;=設定シート!G$85),AH518*105/108,AH518))</f>
        <v>0</v>
      </c>
      <c r="BA518" s="347"/>
      <c r="BB518" s="350">
        <f t="shared" ref="BB518" si="282">IF($AL518="賃金で算定",0,INT(AY518*$AL518/100))</f>
        <v>0</v>
      </c>
      <c r="BC518" s="350">
        <f>IF(AY518=AZ518,BB518,AZ518*$AL518/100)</f>
        <v>0</v>
      </c>
      <c r="BD518" s="234"/>
      <c r="BE518" s="234"/>
      <c r="BL518" s="234">
        <f>IF(AY518=AZ518,0,1)</f>
        <v>0</v>
      </c>
      <c r="BM518" s="234" t="str">
        <f>IF(BL518=1,AL518,"")</f>
        <v/>
      </c>
    </row>
    <row r="519" spans="2:65" s="34" customFormat="1" ht="18" customHeight="1">
      <c r="B519" s="414"/>
      <c r="C519" s="415"/>
      <c r="D519" s="415"/>
      <c r="E519" s="415"/>
      <c r="F519" s="415"/>
      <c r="G519" s="415"/>
      <c r="H519" s="415"/>
      <c r="I519" s="451"/>
      <c r="J519" s="414"/>
      <c r="K519" s="415"/>
      <c r="L519" s="415"/>
      <c r="M519" s="415"/>
      <c r="N519" s="416"/>
      <c r="O519" s="389"/>
      <c r="P519" s="392" t="s">
        <v>45</v>
      </c>
      <c r="Q519" s="387"/>
      <c r="R519" s="380" t="s">
        <v>46</v>
      </c>
      <c r="S519" s="193"/>
      <c r="T519" s="420" t="s">
        <v>47</v>
      </c>
      <c r="U519" s="421"/>
      <c r="V519" s="422"/>
      <c r="W519" s="423"/>
      <c r="X519" s="423"/>
      <c r="Y519" s="77"/>
      <c r="Z519" s="41"/>
      <c r="AA519" s="42"/>
      <c r="AB519" s="42"/>
      <c r="AC519" s="43"/>
      <c r="AD519" s="41"/>
      <c r="AE519" s="42"/>
      <c r="AF519" s="42"/>
      <c r="AG519" s="48"/>
      <c r="AH519" s="409">
        <f>IF(V519="賃金で算定",V520+Z520-AD520,0)</f>
        <v>0</v>
      </c>
      <c r="AI519" s="410"/>
      <c r="AJ519" s="410"/>
      <c r="AK519" s="411"/>
      <c r="AL519" s="68"/>
      <c r="AM519" s="69"/>
      <c r="AN519" s="412"/>
      <c r="AO519" s="413"/>
      <c r="AP519" s="413"/>
      <c r="AQ519" s="413"/>
      <c r="AR519" s="413"/>
      <c r="AS519" s="40"/>
      <c r="AT519" s="58"/>
      <c r="AU519" s="58"/>
      <c r="AV519" s="55" t="str">
        <f>IF(OR(O519="",Q519=""),"", IF(O519&lt;20,DATE(O519+118,Q519,IF(S519="",1,S519)),DATE(O519+88,Q519,IF(S519="",1,S519))))</f>
        <v/>
      </c>
      <c r="AW519" s="57" t="str">
        <f>IF(AV519&lt;=設定シート!C$15,"昔",IF(AV519&lt;=設定シート!E$15,"上",IF(AV519&lt;=設定シート!G$15,"中","下")))</f>
        <v>下</v>
      </c>
      <c r="AX519" s="282">
        <f>IF(AV519&lt;=設定シート!$E$36,5,IF(AV519&lt;=設定シート!$I$36,7,IF(AV519&lt;=設定シート!$M$36,9,11)))</f>
        <v>11</v>
      </c>
      <c r="AY519" s="351"/>
      <c r="AZ519" s="349"/>
      <c r="BA519" s="353">
        <f t="shared" ref="BA519" si="283">AN519</f>
        <v>0</v>
      </c>
      <c r="BB519" s="349"/>
      <c r="BC519" s="349"/>
      <c r="BD519" s="234"/>
      <c r="BE519" s="234"/>
      <c r="BL519" s="1"/>
      <c r="BM519" s="1"/>
    </row>
    <row r="520" spans="2:65" s="34" customFormat="1" ht="18" customHeight="1">
      <c r="B520" s="417"/>
      <c r="C520" s="418"/>
      <c r="D520" s="418"/>
      <c r="E520" s="418"/>
      <c r="F520" s="418"/>
      <c r="G520" s="418"/>
      <c r="H520" s="418"/>
      <c r="I520" s="452"/>
      <c r="J520" s="417"/>
      <c r="K520" s="418"/>
      <c r="L520" s="418"/>
      <c r="M520" s="418"/>
      <c r="N520" s="419"/>
      <c r="O520" s="390"/>
      <c r="P520" s="393" t="s">
        <v>45</v>
      </c>
      <c r="Q520" s="388"/>
      <c r="R520" s="381" t="s">
        <v>46</v>
      </c>
      <c r="S520" s="196"/>
      <c r="T520" s="424" t="s">
        <v>48</v>
      </c>
      <c r="U520" s="425"/>
      <c r="V520" s="426"/>
      <c r="W520" s="427"/>
      <c r="X520" s="427"/>
      <c r="Y520" s="428"/>
      <c r="Z520" s="426"/>
      <c r="AA520" s="427"/>
      <c r="AB520" s="427"/>
      <c r="AC520" s="427"/>
      <c r="AD520" s="426">
        <v>0</v>
      </c>
      <c r="AE520" s="427"/>
      <c r="AF520" s="427"/>
      <c r="AG520" s="428"/>
      <c r="AH520" s="402">
        <f>IF(V519="賃金で算定",0,V520+Z520-AD520)</f>
        <v>0</v>
      </c>
      <c r="AI520" s="402"/>
      <c r="AJ520" s="402"/>
      <c r="AK520" s="403"/>
      <c r="AL520" s="407">
        <f>IF(V519="賃金で算定","賃金で算定",IF(OR(V520=0,$F529="",AV519=""),0,IF(AW519="昔",VLOOKUP($F529,労務比率,AX519,FALSE),IF(AW519="上",VLOOKUP($F529,労務比率,AX519,FALSE),IF(AW519="中",VLOOKUP($F529,労務比率,AX519,FALSE),VLOOKUP($F529,労務比率,AX519,FALSE))))))</f>
        <v>0</v>
      </c>
      <c r="AM520" s="408"/>
      <c r="AN520" s="404">
        <f>IF(V519="賃金で算定",0,INT(AH520*AL520/100))</f>
        <v>0</v>
      </c>
      <c r="AO520" s="405"/>
      <c r="AP520" s="405"/>
      <c r="AQ520" s="405"/>
      <c r="AR520" s="405"/>
      <c r="AS520" s="39"/>
      <c r="AT520" s="58"/>
      <c r="AU520" s="58"/>
      <c r="AV520" s="55"/>
      <c r="AW520" s="57"/>
      <c r="AX520" s="282"/>
      <c r="AY520" s="352">
        <f t="shared" ref="AY520" si="284">AH520</f>
        <v>0</v>
      </c>
      <c r="AZ520" s="350">
        <f>IF(AV519&lt;=設定シート!C$85,AH520,IF(AND(AV519&gt;=設定シート!E$85,AV519&lt;=設定シート!G$85),AH520*105/108,AH520))</f>
        <v>0</v>
      </c>
      <c r="BA520" s="347"/>
      <c r="BB520" s="350">
        <f t="shared" ref="BB520" si="285">IF($AL520="賃金で算定",0,INT(AY520*$AL520/100))</f>
        <v>0</v>
      </c>
      <c r="BC520" s="350">
        <f>IF(AY520=AZ520,BB520,AZ520*$AL520/100)</f>
        <v>0</v>
      </c>
      <c r="BD520" s="234"/>
      <c r="BE520" s="234"/>
      <c r="BL520" s="234">
        <f>IF(AY520=AZ520,0,1)</f>
        <v>0</v>
      </c>
      <c r="BM520" s="234" t="str">
        <f>IF(BL520=1,AL520,"")</f>
        <v/>
      </c>
    </row>
    <row r="521" spans="2:65" s="34" customFormat="1" ht="18" customHeight="1">
      <c r="B521" s="414"/>
      <c r="C521" s="415"/>
      <c r="D521" s="415"/>
      <c r="E521" s="415"/>
      <c r="F521" s="415"/>
      <c r="G521" s="415"/>
      <c r="H521" s="415"/>
      <c r="I521" s="451"/>
      <c r="J521" s="414"/>
      <c r="K521" s="415"/>
      <c r="L521" s="415"/>
      <c r="M521" s="415"/>
      <c r="N521" s="416"/>
      <c r="O521" s="389"/>
      <c r="P521" s="392" t="s">
        <v>45</v>
      </c>
      <c r="Q521" s="387"/>
      <c r="R521" s="380" t="s">
        <v>46</v>
      </c>
      <c r="S521" s="193"/>
      <c r="T521" s="420" t="s">
        <v>47</v>
      </c>
      <c r="U521" s="421"/>
      <c r="V521" s="422"/>
      <c r="W521" s="423"/>
      <c r="X521" s="423"/>
      <c r="Y521" s="77"/>
      <c r="Z521" s="41"/>
      <c r="AA521" s="42"/>
      <c r="AB521" s="42"/>
      <c r="AC521" s="43"/>
      <c r="AD521" s="41"/>
      <c r="AE521" s="42"/>
      <c r="AF521" s="42"/>
      <c r="AG521" s="48"/>
      <c r="AH521" s="409">
        <f>IF(V521="賃金で算定",V522+Z522-AD522,0)</f>
        <v>0</v>
      </c>
      <c r="AI521" s="410"/>
      <c r="AJ521" s="410"/>
      <c r="AK521" s="411"/>
      <c r="AL521" s="68"/>
      <c r="AM521" s="69"/>
      <c r="AN521" s="412"/>
      <c r="AO521" s="413"/>
      <c r="AP521" s="413"/>
      <c r="AQ521" s="413"/>
      <c r="AR521" s="413"/>
      <c r="AS521" s="40"/>
      <c r="AT521" s="58"/>
      <c r="AU521" s="58"/>
      <c r="AV521" s="55" t="str">
        <f>IF(OR(O521="",Q521=""),"", IF(O521&lt;20,DATE(O521+118,Q521,IF(S521="",1,S521)),DATE(O521+88,Q521,IF(S521="",1,S521))))</f>
        <v/>
      </c>
      <c r="AW521" s="57" t="str">
        <f>IF(AV521&lt;=設定シート!C$15,"昔",IF(AV521&lt;=設定シート!E$15,"上",IF(AV521&lt;=設定シート!G$15,"中","下")))</f>
        <v>下</v>
      </c>
      <c r="AX521" s="282">
        <f>IF(AV521&lt;=設定シート!$E$36,5,IF(AV521&lt;=設定シート!$I$36,7,IF(AV521&lt;=設定シート!$M$36,9,11)))</f>
        <v>11</v>
      </c>
      <c r="AY521" s="351"/>
      <c r="AZ521" s="349"/>
      <c r="BA521" s="353">
        <f t="shared" ref="BA521" si="286">AN521</f>
        <v>0</v>
      </c>
      <c r="BB521" s="349"/>
      <c r="BC521" s="349"/>
      <c r="BD521" s="234"/>
      <c r="BE521" s="234"/>
      <c r="BL521" s="1"/>
      <c r="BM521" s="1"/>
    </row>
    <row r="522" spans="2:65" s="34" customFormat="1" ht="18" customHeight="1">
      <c r="B522" s="417"/>
      <c r="C522" s="418"/>
      <c r="D522" s="418"/>
      <c r="E522" s="418"/>
      <c r="F522" s="418"/>
      <c r="G522" s="418"/>
      <c r="H522" s="418"/>
      <c r="I522" s="452"/>
      <c r="J522" s="417"/>
      <c r="K522" s="418"/>
      <c r="L522" s="418"/>
      <c r="M522" s="418"/>
      <c r="N522" s="419"/>
      <c r="O522" s="390"/>
      <c r="P522" s="393" t="s">
        <v>45</v>
      </c>
      <c r="Q522" s="388"/>
      <c r="R522" s="381" t="s">
        <v>46</v>
      </c>
      <c r="S522" s="196"/>
      <c r="T522" s="424" t="s">
        <v>48</v>
      </c>
      <c r="U522" s="425"/>
      <c r="V522" s="426"/>
      <c r="W522" s="427"/>
      <c r="X522" s="427"/>
      <c r="Y522" s="428"/>
      <c r="Z522" s="426"/>
      <c r="AA522" s="427"/>
      <c r="AB522" s="427"/>
      <c r="AC522" s="427"/>
      <c r="AD522" s="426">
        <v>0</v>
      </c>
      <c r="AE522" s="427"/>
      <c r="AF522" s="427"/>
      <c r="AG522" s="428"/>
      <c r="AH522" s="402">
        <f>IF(V521="賃金で算定",0,V522+Z522-AD522)</f>
        <v>0</v>
      </c>
      <c r="AI522" s="402"/>
      <c r="AJ522" s="402"/>
      <c r="AK522" s="403"/>
      <c r="AL522" s="407">
        <f>IF(V521="賃金で算定","賃金で算定",IF(OR(V522=0,$F529="",AV521=""),0,IF(AW521="昔",VLOOKUP($F529,労務比率,AX521,FALSE),IF(AW521="上",VLOOKUP($F529,労務比率,AX521,FALSE),IF(AW521="中",VLOOKUP($F529,労務比率,AX521,FALSE),VLOOKUP($F529,労務比率,AX521,FALSE))))))</f>
        <v>0</v>
      </c>
      <c r="AM522" s="408"/>
      <c r="AN522" s="404">
        <f>IF(V521="賃金で算定",0,INT(AH522*AL522/100))</f>
        <v>0</v>
      </c>
      <c r="AO522" s="405"/>
      <c r="AP522" s="405"/>
      <c r="AQ522" s="405"/>
      <c r="AR522" s="405"/>
      <c r="AS522" s="39"/>
      <c r="AT522" s="58"/>
      <c r="AU522" s="58"/>
      <c r="AV522" s="55"/>
      <c r="AW522" s="57"/>
      <c r="AX522" s="282"/>
      <c r="AY522" s="352">
        <f t="shared" ref="AY522" si="287">AH522</f>
        <v>0</v>
      </c>
      <c r="AZ522" s="350">
        <f>IF(AV521&lt;=設定シート!C$85,AH522,IF(AND(AV521&gt;=設定シート!E$85,AV521&lt;=設定シート!G$85),AH522*105/108,AH522))</f>
        <v>0</v>
      </c>
      <c r="BA522" s="347"/>
      <c r="BB522" s="350">
        <f t="shared" ref="BB522" si="288">IF($AL522="賃金で算定",0,INT(AY522*$AL522/100))</f>
        <v>0</v>
      </c>
      <c r="BC522" s="350">
        <f>IF(AY522=AZ522,BB522,AZ522*$AL522/100)</f>
        <v>0</v>
      </c>
      <c r="BD522" s="234"/>
      <c r="BE522" s="234"/>
      <c r="BL522" s="234">
        <f>IF(AY522=AZ522,0,1)</f>
        <v>0</v>
      </c>
      <c r="BM522" s="234" t="str">
        <f>IF(BL522=1,AL522,"")</f>
        <v/>
      </c>
    </row>
    <row r="523" spans="2:65" s="34" customFormat="1" ht="18" customHeight="1">
      <c r="B523" s="414"/>
      <c r="C523" s="415"/>
      <c r="D523" s="415"/>
      <c r="E523" s="415"/>
      <c r="F523" s="415"/>
      <c r="G523" s="415"/>
      <c r="H523" s="415"/>
      <c r="I523" s="451"/>
      <c r="J523" s="414"/>
      <c r="K523" s="415"/>
      <c r="L523" s="415"/>
      <c r="M523" s="415"/>
      <c r="N523" s="416"/>
      <c r="O523" s="389"/>
      <c r="P523" s="392" t="s">
        <v>45</v>
      </c>
      <c r="Q523" s="387"/>
      <c r="R523" s="380" t="s">
        <v>46</v>
      </c>
      <c r="S523" s="193"/>
      <c r="T523" s="420" t="s">
        <v>47</v>
      </c>
      <c r="U523" s="421"/>
      <c r="V523" s="422"/>
      <c r="W523" s="423"/>
      <c r="X523" s="423"/>
      <c r="Y523" s="77"/>
      <c r="Z523" s="41"/>
      <c r="AA523" s="42"/>
      <c r="AB523" s="42"/>
      <c r="AC523" s="43"/>
      <c r="AD523" s="41"/>
      <c r="AE523" s="42"/>
      <c r="AF523" s="42"/>
      <c r="AG523" s="48"/>
      <c r="AH523" s="409">
        <f>IF(V523="賃金で算定",V524+Z524-AD524,0)</f>
        <v>0</v>
      </c>
      <c r="AI523" s="410"/>
      <c r="AJ523" s="410"/>
      <c r="AK523" s="411"/>
      <c r="AL523" s="68"/>
      <c r="AM523" s="69"/>
      <c r="AN523" s="412"/>
      <c r="AO523" s="413"/>
      <c r="AP523" s="413"/>
      <c r="AQ523" s="413"/>
      <c r="AR523" s="413"/>
      <c r="AS523" s="40"/>
      <c r="AT523" s="58"/>
      <c r="AU523" s="58"/>
      <c r="AV523" s="55" t="str">
        <f>IF(OR(O523="",Q523=""),"", IF(O523&lt;20,DATE(O523+118,Q523,IF(S523="",1,S523)),DATE(O523+88,Q523,IF(S523="",1,S523))))</f>
        <v/>
      </c>
      <c r="AW523" s="57" t="str">
        <f>IF(AV523&lt;=設定シート!C$15,"昔",IF(AV523&lt;=設定シート!E$15,"上",IF(AV523&lt;=設定シート!G$15,"中","下")))</f>
        <v>下</v>
      </c>
      <c r="AX523" s="282">
        <f>IF(AV523&lt;=設定シート!$E$36,5,IF(AV523&lt;=設定シート!$I$36,7,IF(AV523&lt;=設定シート!$M$36,9,11)))</f>
        <v>11</v>
      </c>
      <c r="AY523" s="351"/>
      <c r="AZ523" s="349"/>
      <c r="BA523" s="353">
        <f t="shared" ref="BA523" si="289">AN523</f>
        <v>0</v>
      </c>
      <c r="BB523" s="349"/>
      <c r="BC523" s="349"/>
      <c r="BD523" s="234"/>
      <c r="BE523" s="234"/>
      <c r="BL523" s="1"/>
      <c r="BM523" s="1"/>
    </row>
    <row r="524" spans="2:65" s="34" customFormat="1" ht="18" customHeight="1">
      <c r="B524" s="417"/>
      <c r="C524" s="418"/>
      <c r="D524" s="418"/>
      <c r="E524" s="418"/>
      <c r="F524" s="418"/>
      <c r="G524" s="418"/>
      <c r="H524" s="418"/>
      <c r="I524" s="452"/>
      <c r="J524" s="417"/>
      <c r="K524" s="418"/>
      <c r="L524" s="418"/>
      <c r="M524" s="418"/>
      <c r="N524" s="419"/>
      <c r="O524" s="390"/>
      <c r="P524" s="393" t="s">
        <v>45</v>
      </c>
      <c r="Q524" s="388"/>
      <c r="R524" s="381" t="s">
        <v>46</v>
      </c>
      <c r="S524" s="196"/>
      <c r="T524" s="424" t="s">
        <v>48</v>
      </c>
      <c r="U524" s="425"/>
      <c r="V524" s="426"/>
      <c r="W524" s="427"/>
      <c r="X524" s="427"/>
      <c r="Y524" s="428"/>
      <c r="Z524" s="426"/>
      <c r="AA524" s="427"/>
      <c r="AB524" s="427"/>
      <c r="AC524" s="427"/>
      <c r="AD524" s="426">
        <v>0</v>
      </c>
      <c r="AE524" s="427"/>
      <c r="AF524" s="427"/>
      <c r="AG524" s="428"/>
      <c r="AH524" s="402">
        <f>IF(V523="賃金で算定",0,V524+Z524-AD524)</f>
        <v>0</v>
      </c>
      <c r="AI524" s="402"/>
      <c r="AJ524" s="402"/>
      <c r="AK524" s="403"/>
      <c r="AL524" s="407">
        <f>IF(V523="賃金で算定","賃金で算定",IF(OR(V524=0,$F529="",AV523=""),0,IF(AW523="昔",VLOOKUP($F529,労務比率,AX523,FALSE),IF(AW523="上",VLOOKUP($F529,労務比率,AX523,FALSE),IF(AW523="中",VLOOKUP($F529,労務比率,AX523,FALSE),VLOOKUP($F529,労務比率,AX523,FALSE))))))</f>
        <v>0</v>
      </c>
      <c r="AM524" s="408"/>
      <c r="AN524" s="404">
        <f>IF(V523="賃金で算定",0,INT(AH524*AL524/100))</f>
        <v>0</v>
      </c>
      <c r="AO524" s="405"/>
      <c r="AP524" s="405"/>
      <c r="AQ524" s="405"/>
      <c r="AR524" s="405"/>
      <c r="AS524" s="39"/>
      <c r="AT524" s="58"/>
      <c r="AU524" s="58"/>
      <c r="AV524" s="55"/>
      <c r="AW524" s="57"/>
      <c r="AX524" s="282"/>
      <c r="AY524" s="352">
        <f t="shared" ref="AY524" si="290">AH524</f>
        <v>0</v>
      </c>
      <c r="AZ524" s="350">
        <f>IF(AV523&lt;=設定シート!C$85,AH524,IF(AND(AV523&gt;=設定シート!E$85,AV523&lt;=設定シート!G$85),AH524*105/108,AH524))</f>
        <v>0</v>
      </c>
      <c r="BA524" s="347"/>
      <c r="BB524" s="350">
        <f t="shared" ref="BB524" si="291">IF($AL524="賃金で算定",0,INT(AY524*$AL524/100))</f>
        <v>0</v>
      </c>
      <c r="BC524" s="350">
        <f>IF(AY524=AZ524,BB524,AZ524*$AL524/100)</f>
        <v>0</v>
      </c>
      <c r="BD524" s="234"/>
      <c r="BE524" s="234"/>
      <c r="BL524" s="234">
        <f>IF(AY524=AZ524,0,1)</f>
        <v>0</v>
      </c>
      <c r="BM524" s="234" t="str">
        <f>IF(BL524=1,AL524,"")</f>
        <v/>
      </c>
    </row>
    <row r="525" spans="2:65" s="34" customFormat="1" ht="18" customHeight="1">
      <c r="B525" s="414"/>
      <c r="C525" s="415"/>
      <c r="D525" s="415"/>
      <c r="E525" s="415"/>
      <c r="F525" s="415"/>
      <c r="G525" s="415"/>
      <c r="H525" s="415"/>
      <c r="I525" s="451"/>
      <c r="J525" s="414"/>
      <c r="K525" s="415"/>
      <c r="L525" s="415"/>
      <c r="M525" s="415"/>
      <c r="N525" s="416"/>
      <c r="O525" s="389"/>
      <c r="P525" s="392" t="s">
        <v>45</v>
      </c>
      <c r="Q525" s="387"/>
      <c r="R525" s="380" t="s">
        <v>46</v>
      </c>
      <c r="S525" s="193"/>
      <c r="T525" s="420" t="s">
        <v>47</v>
      </c>
      <c r="U525" s="421"/>
      <c r="V525" s="422"/>
      <c r="W525" s="423"/>
      <c r="X525" s="423"/>
      <c r="Y525" s="77"/>
      <c r="Z525" s="41"/>
      <c r="AA525" s="42"/>
      <c r="AB525" s="42"/>
      <c r="AC525" s="43"/>
      <c r="AD525" s="41"/>
      <c r="AE525" s="42"/>
      <c r="AF525" s="42"/>
      <c r="AG525" s="48"/>
      <c r="AH525" s="409">
        <f>IF(V525="賃金で算定",V526+Z526-AD526,0)</f>
        <v>0</v>
      </c>
      <c r="AI525" s="410"/>
      <c r="AJ525" s="410"/>
      <c r="AK525" s="411"/>
      <c r="AL525" s="68"/>
      <c r="AM525" s="69"/>
      <c r="AN525" s="412"/>
      <c r="AO525" s="413"/>
      <c r="AP525" s="413"/>
      <c r="AQ525" s="413"/>
      <c r="AR525" s="413"/>
      <c r="AS525" s="40"/>
      <c r="AT525" s="58"/>
      <c r="AU525" s="58"/>
      <c r="AV525" s="55" t="str">
        <f>IF(OR(O525="",Q525=""),"", IF(O525&lt;20,DATE(O525+118,Q525,IF(S525="",1,S525)),DATE(O525+88,Q525,IF(S525="",1,S525))))</f>
        <v/>
      </c>
      <c r="AW525" s="57" t="str">
        <f>IF(AV525&lt;=設定シート!C$15,"昔",IF(AV525&lt;=設定シート!E$15,"上",IF(AV525&lt;=設定シート!G$15,"中","下")))</f>
        <v>下</v>
      </c>
      <c r="AX525" s="282">
        <f>IF(AV525&lt;=設定シート!$E$36,5,IF(AV525&lt;=設定シート!$I$36,7,IF(AV525&lt;=設定シート!$M$36,9,11)))</f>
        <v>11</v>
      </c>
      <c r="AY525" s="351"/>
      <c r="AZ525" s="349"/>
      <c r="BA525" s="353">
        <f t="shared" ref="BA525" si="292">AN525</f>
        <v>0</v>
      </c>
      <c r="BB525" s="349"/>
      <c r="BC525" s="349"/>
      <c r="BD525" s="234"/>
      <c r="BE525" s="234"/>
      <c r="BL525" s="1"/>
      <c r="BM525" s="1"/>
    </row>
    <row r="526" spans="2:65" s="34" customFormat="1" ht="18" customHeight="1">
      <c r="B526" s="417"/>
      <c r="C526" s="418"/>
      <c r="D526" s="418"/>
      <c r="E526" s="418"/>
      <c r="F526" s="418"/>
      <c r="G526" s="418"/>
      <c r="H526" s="418"/>
      <c r="I526" s="452"/>
      <c r="J526" s="417"/>
      <c r="K526" s="418"/>
      <c r="L526" s="418"/>
      <c r="M526" s="418"/>
      <c r="N526" s="419"/>
      <c r="O526" s="390"/>
      <c r="P526" s="393" t="s">
        <v>45</v>
      </c>
      <c r="Q526" s="388"/>
      <c r="R526" s="381" t="s">
        <v>46</v>
      </c>
      <c r="S526" s="196"/>
      <c r="T526" s="424" t="s">
        <v>48</v>
      </c>
      <c r="U526" s="425"/>
      <c r="V526" s="426"/>
      <c r="W526" s="427"/>
      <c r="X526" s="427"/>
      <c r="Y526" s="428"/>
      <c r="Z526" s="426"/>
      <c r="AA526" s="427"/>
      <c r="AB526" s="427"/>
      <c r="AC526" s="427"/>
      <c r="AD526" s="426">
        <v>0</v>
      </c>
      <c r="AE526" s="427"/>
      <c r="AF526" s="427"/>
      <c r="AG526" s="428"/>
      <c r="AH526" s="402">
        <f>IF(V525="賃金で算定",0,V526+Z526-AD526)</f>
        <v>0</v>
      </c>
      <c r="AI526" s="402"/>
      <c r="AJ526" s="402"/>
      <c r="AK526" s="403"/>
      <c r="AL526" s="407">
        <f>IF(V525="賃金で算定","賃金で算定",IF(OR(V526=0,$F529="",AV525=""),0,IF(AW525="昔",VLOOKUP($F529,労務比率,AX525,FALSE),IF(AW525="上",VLOOKUP($F529,労務比率,AX525,FALSE),IF(AW525="中",VLOOKUP($F529,労務比率,AX525,FALSE),VLOOKUP($F529,労務比率,AX525,FALSE))))))</f>
        <v>0</v>
      </c>
      <c r="AM526" s="408"/>
      <c r="AN526" s="404">
        <f>IF(V525="賃金で算定",0,INT(AH526*AL526/100))</f>
        <v>0</v>
      </c>
      <c r="AO526" s="405"/>
      <c r="AP526" s="405"/>
      <c r="AQ526" s="405"/>
      <c r="AR526" s="405"/>
      <c r="AS526" s="39"/>
      <c r="AT526" s="58"/>
      <c r="AU526" s="58"/>
      <c r="AV526" s="55"/>
      <c r="AW526" s="57"/>
      <c r="AX526" s="282"/>
      <c r="AY526" s="352">
        <f t="shared" ref="AY526" si="293">AH526</f>
        <v>0</v>
      </c>
      <c r="AZ526" s="350">
        <f>IF(AV525&lt;=設定シート!C$85,AH526,IF(AND(AV525&gt;=設定シート!E$85,AV525&lt;=設定シート!G$85),AH526*105/108,AH526))</f>
        <v>0</v>
      </c>
      <c r="BA526" s="347"/>
      <c r="BB526" s="350">
        <f t="shared" ref="BB526" si="294">IF($AL526="賃金で算定",0,INT(AY526*$AL526/100))</f>
        <v>0</v>
      </c>
      <c r="BC526" s="350">
        <f>IF(AY526=AZ526,BB526,AZ526*$AL526/100)</f>
        <v>0</v>
      </c>
      <c r="BD526" s="234"/>
      <c r="BE526" s="234"/>
      <c r="BL526" s="234">
        <f>IF(AY526=AZ526,0,1)</f>
        <v>0</v>
      </c>
      <c r="BM526" s="234" t="str">
        <f>IF(BL526=1,AL526,"")</f>
        <v/>
      </c>
    </row>
    <row r="527" spans="2:65" s="34" customFormat="1" ht="18" customHeight="1">
      <c r="B527" s="414"/>
      <c r="C527" s="415"/>
      <c r="D527" s="415"/>
      <c r="E527" s="415"/>
      <c r="F527" s="415"/>
      <c r="G527" s="415"/>
      <c r="H527" s="415"/>
      <c r="I527" s="451"/>
      <c r="J527" s="414"/>
      <c r="K527" s="415"/>
      <c r="L527" s="415"/>
      <c r="M527" s="415"/>
      <c r="N527" s="416"/>
      <c r="O527" s="389"/>
      <c r="P527" s="392" t="s">
        <v>45</v>
      </c>
      <c r="Q527" s="387"/>
      <c r="R527" s="380" t="s">
        <v>46</v>
      </c>
      <c r="S527" s="193"/>
      <c r="T527" s="420" t="s">
        <v>47</v>
      </c>
      <c r="U527" s="421"/>
      <c r="V527" s="422"/>
      <c r="W527" s="423"/>
      <c r="X527" s="423"/>
      <c r="Y527" s="77"/>
      <c r="Z527" s="41"/>
      <c r="AA527" s="42"/>
      <c r="AB527" s="42"/>
      <c r="AC527" s="43"/>
      <c r="AD527" s="41"/>
      <c r="AE527" s="42"/>
      <c r="AF527" s="42"/>
      <c r="AG527" s="48"/>
      <c r="AH527" s="409">
        <f>IF(V527="賃金で算定",V528+Z528-AD528,0)</f>
        <v>0</v>
      </c>
      <c r="AI527" s="410"/>
      <c r="AJ527" s="410"/>
      <c r="AK527" s="411"/>
      <c r="AL527" s="68"/>
      <c r="AM527" s="69"/>
      <c r="AN527" s="412"/>
      <c r="AO527" s="413"/>
      <c r="AP527" s="413"/>
      <c r="AQ527" s="413"/>
      <c r="AR527" s="413"/>
      <c r="AS527" s="40"/>
      <c r="AT527" s="58"/>
      <c r="AU527" s="58"/>
      <c r="AV527" s="55" t="str">
        <f>IF(OR(O527="",Q527=""),"", IF(O527&lt;20,DATE(O527+118,Q527,IF(S527="",1,S527)),DATE(O527+88,Q527,IF(S527="",1,S527))))</f>
        <v/>
      </c>
      <c r="AW527" s="57" t="str">
        <f>IF(AV527&lt;=設定シート!C$15,"昔",IF(AV527&lt;=設定シート!E$15,"上",IF(AV527&lt;=設定シート!G$15,"中","下")))</f>
        <v>下</v>
      </c>
      <c r="AX527" s="282">
        <f>IF(AV527&lt;=設定シート!$E$36,5,IF(AV527&lt;=設定シート!$I$36,7,IF(AV527&lt;=設定シート!$M$36,9,11)))</f>
        <v>11</v>
      </c>
      <c r="AY527" s="351"/>
      <c r="AZ527" s="349"/>
      <c r="BA527" s="353">
        <f t="shared" ref="BA527" si="295">AN527</f>
        <v>0</v>
      </c>
      <c r="BB527" s="349"/>
      <c r="BC527" s="349"/>
      <c r="BD527" s="234"/>
      <c r="BE527" s="234"/>
      <c r="BL527" s="1"/>
      <c r="BM527" s="1"/>
    </row>
    <row r="528" spans="2:65" s="34" customFormat="1" ht="18" customHeight="1">
      <c r="B528" s="417"/>
      <c r="C528" s="418"/>
      <c r="D528" s="418"/>
      <c r="E528" s="418"/>
      <c r="F528" s="418"/>
      <c r="G528" s="418"/>
      <c r="H528" s="418"/>
      <c r="I528" s="452"/>
      <c r="J528" s="417"/>
      <c r="K528" s="418"/>
      <c r="L528" s="418"/>
      <c r="M528" s="418"/>
      <c r="N528" s="419"/>
      <c r="O528" s="390"/>
      <c r="P528" s="391" t="s">
        <v>45</v>
      </c>
      <c r="Q528" s="388"/>
      <c r="R528" s="381" t="s">
        <v>46</v>
      </c>
      <c r="S528" s="196"/>
      <c r="T528" s="424" t="s">
        <v>48</v>
      </c>
      <c r="U528" s="425"/>
      <c r="V528" s="426"/>
      <c r="W528" s="427"/>
      <c r="X528" s="427"/>
      <c r="Y528" s="428"/>
      <c r="Z528" s="426"/>
      <c r="AA528" s="427"/>
      <c r="AB528" s="427"/>
      <c r="AC528" s="427"/>
      <c r="AD528" s="426">
        <v>0</v>
      </c>
      <c r="AE528" s="427"/>
      <c r="AF528" s="427"/>
      <c r="AG528" s="428"/>
      <c r="AH528" s="404">
        <f>IF(V527="賃金で算定",0,V528+Z528-AD528)</f>
        <v>0</v>
      </c>
      <c r="AI528" s="405"/>
      <c r="AJ528" s="405"/>
      <c r="AK528" s="406"/>
      <c r="AL528" s="407">
        <f>IF(V527="賃金で算定","賃金で算定",IF(OR(V528=0,$F529="",AV527=""),0,IF(AW527="昔",VLOOKUP($F529,労務比率,AX527,FALSE),IF(AW527="上",VLOOKUP($F529,労務比率,AX527,FALSE),IF(AW527="中",VLOOKUP($F529,労務比率,AX527,FALSE),VLOOKUP($F529,労務比率,AX527,FALSE))))))</f>
        <v>0</v>
      </c>
      <c r="AM528" s="408"/>
      <c r="AN528" s="404">
        <f>IF(V527="賃金で算定",0,INT(AH528*AL528/100))</f>
        <v>0</v>
      </c>
      <c r="AO528" s="405"/>
      <c r="AP528" s="405"/>
      <c r="AQ528" s="405"/>
      <c r="AR528" s="405"/>
      <c r="AS528" s="39"/>
      <c r="AT528" s="58"/>
      <c r="AU528" s="58"/>
      <c r="AV528" s="55"/>
      <c r="AW528" s="57"/>
      <c r="AX528" s="282"/>
      <c r="AY528" s="352">
        <f t="shared" ref="AY528" si="296">AH528</f>
        <v>0</v>
      </c>
      <c r="AZ528" s="350">
        <f>IF(AV527&lt;=設定シート!C$85,AH528,IF(AND(AV527&gt;=設定シート!E$85,AV527&lt;=設定シート!G$85),AH528*105/108,AH528))</f>
        <v>0</v>
      </c>
      <c r="BA528" s="347"/>
      <c r="BB528" s="350">
        <f t="shared" ref="BB528" si="297">IF($AL528="賃金で算定",0,INT(AY528*$AL528/100))</f>
        <v>0</v>
      </c>
      <c r="BC528" s="350">
        <f>IF(AY528=AZ528,BB528,AZ528*$AL528/100)</f>
        <v>0</v>
      </c>
      <c r="BD528" s="234"/>
      <c r="BE528" s="234"/>
      <c r="BL528" s="234">
        <f>IF(AY528=AZ528,0,1)</f>
        <v>0</v>
      </c>
      <c r="BM528" s="234" t="str">
        <f>IF(BL528=1,AL528,"")</f>
        <v/>
      </c>
    </row>
    <row r="529" spans="2:65" s="34" customFormat="1" ht="18" customHeight="1">
      <c r="B529" s="430" t="s">
        <v>134</v>
      </c>
      <c r="C529" s="431"/>
      <c r="D529" s="431"/>
      <c r="E529" s="432"/>
      <c r="F529" s="439"/>
      <c r="G529" s="440"/>
      <c r="H529" s="440"/>
      <c r="I529" s="440"/>
      <c r="J529" s="440"/>
      <c r="K529" s="440"/>
      <c r="L529" s="440"/>
      <c r="M529" s="440"/>
      <c r="N529" s="441"/>
      <c r="O529" s="430" t="s">
        <v>49</v>
      </c>
      <c r="P529" s="431"/>
      <c r="Q529" s="431"/>
      <c r="R529" s="431"/>
      <c r="S529" s="431"/>
      <c r="T529" s="431"/>
      <c r="U529" s="432"/>
      <c r="V529" s="448">
        <f>AH529</f>
        <v>0</v>
      </c>
      <c r="W529" s="449"/>
      <c r="X529" s="449"/>
      <c r="Y529" s="450"/>
      <c r="Z529" s="318"/>
      <c r="AA529" s="319"/>
      <c r="AB529" s="319"/>
      <c r="AC529" s="43"/>
      <c r="AD529" s="318"/>
      <c r="AE529" s="319"/>
      <c r="AF529" s="319"/>
      <c r="AG529" s="43"/>
      <c r="AH529" s="409">
        <f>AH511+AH513+AH515+AH517+AH519+AH521+AH523+AH525+AH527</f>
        <v>0</v>
      </c>
      <c r="AI529" s="410"/>
      <c r="AJ529" s="410"/>
      <c r="AK529" s="411"/>
      <c r="AL529" s="70"/>
      <c r="AM529" s="71"/>
      <c r="AN529" s="409">
        <f>AN511+AN513+AN515+AN517+AN519+AN521+AN523+AN525+AN527</f>
        <v>0</v>
      </c>
      <c r="AO529" s="410"/>
      <c r="AP529" s="410"/>
      <c r="AQ529" s="410"/>
      <c r="AR529" s="410"/>
      <c r="AS529" s="320"/>
      <c r="AT529" s="58"/>
      <c r="AU529" s="198"/>
      <c r="AW529" s="57"/>
      <c r="AX529" s="282"/>
      <c r="AY529" s="351"/>
      <c r="AZ529" s="354"/>
      <c r="BA529" s="361">
        <f>BA511+BA513+BA515+BA517+BA519+BA521+BA523+BA525+BA527</f>
        <v>0</v>
      </c>
      <c r="BB529" s="362">
        <f>BB512+BB514+BB516+BB518+BB520+BB522+BB524+BB526+BB528</f>
        <v>0</v>
      </c>
      <c r="BC529" s="362">
        <f>SUMIF(BL512:BL528,0,BC512:BC528)+ROUNDDOWN(ROUNDDOWN(BL529*105/108,0)*BM529/100,0)</f>
        <v>0</v>
      </c>
      <c r="BD529" s="234"/>
      <c r="BE529" s="234"/>
      <c r="BL529" s="234">
        <f>SUMIF(BL512:BL528,1,AH512:AK528)</f>
        <v>0</v>
      </c>
      <c r="BM529" s="234">
        <f>IF(COUNT(BM512:BM528)=0,0,SUM(BM512:BM528)/COUNT(BM512:BM528))</f>
        <v>0</v>
      </c>
    </row>
    <row r="530" spans="2:65" s="34" customFormat="1" ht="18" customHeight="1">
      <c r="B530" s="433"/>
      <c r="C530" s="434"/>
      <c r="D530" s="434"/>
      <c r="E530" s="435"/>
      <c r="F530" s="442"/>
      <c r="G530" s="443"/>
      <c r="H530" s="443"/>
      <c r="I530" s="443"/>
      <c r="J530" s="443"/>
      <c r="K530" s="443"/>
      <c r="L530" s="443"/>
      <c r="M530" s="443"/>
      <c r="N530" s="444"/>
      <c r="O530" s="433"/>
      <c r="P530" s="434"/>
      <c r="Q530" s="434"/>
      <c r="R530" s="434"/>
      <c r="S530" s="434"/>
      <c r="T530" s="434"/>
      <c r="U530" s="435"/>
      <c r="V530" s="401">
        <f>V512+V514+V516+V518+V520+V522+V524+V526+V528-V529</f>
        <v>0</v>
      </c>
      <c r="W530" s="402"/>
      <c r="X530" s="402"/>
      <c r="Y530" s="403"/>
      <c r="Z530" s="401">
        <f>Z512+Z514+Z516+Z518+Z520+Z522+Z524+Z526+Z528</f>
        <v>0</v>
      </c>
      <c r="AA530" s="402"/>
      <c r="AB530" s="402"/>
      <c r="AC530" s="402"/>
      <c r="AD530" s="401">
        <f>AD512+AD514+AD516+AD518+AD520+AD522+AD524+AD526+AD528</f>
        <v>0</v>
      </c>
      <c r="AE530" s="402"/>
      <c r="AF530" s="402"/>
      <c r="AG530" s="402"/>
      <c r="AH530" s="401">
        <f>AY530</f>
        <v>0</v>
      </c>
      <c r="AI530" s="402"/>
      <c r="AJ530" s="402"/>
      <c r="AK530" s="402"/>
      <c r="AL530" s="325"/>
      <c r="AM530" s="326"/>
      <c r="AN530" s="401">
        <f>BB530</f>
        <v>0</v>
      </c>
      <c r="AO530" s="402"/>
      <c r="AP530" s="402"/>
      <c r="AQ530" s="402"/>
      <c r="AR530" s="402"/>
      <c r="AS530" s="322"/>
      <c r="AT530" s="58"/>
      <c r="AU530" s="198"/>
      <c r="AW530" s="57"/>
      <c r="AX530" s="282"/>
      <c r="AY530" s="357">
        <f>AY512+AY514+AY516+AY518+AY520+AY522+AY524+AY526+AY528</f>
        <v>0</v>
      </c>
      <c r="AZ530" s="359"/>
      <c r="BA530" s="359"/>
      <c r="BB530" s="355">
        <f>BB529</f>
        <v>0</v>
      </c>
      <c r="BC530" s="363"/>
      <c r="BD530" s="234"/>
      <c r="BE530" s="234"/>
    </row>
    <row r="531" spans="2:65" s="34" customFormat="1" ht="18" customHeight="1">
      <c r="B531" s="436"/>
      <c r="C531" s="437"/>
      <c r="D531" s="437"/>
      <c r="E531" s="438"/>
      <c r="F531" s="445"/>
      <c r="G531" s="446"/>
      <c r="H531" s="446"/>
      <c r="I531" s="446"/>
      <c r="J531" s="446"/>
      <c r="K531" s="446"/>
      <c r="L531" s="446"/>
      <c r="M531" s="446"/>
      <c r="N531" s="447"/>
      <c r="O531" s="436"/>
      <c r="P531" s="437"/>
      <c r="Q531" s="437"/>
      <c r="R531" s="437"/>
      <c r="S531" s="437"/>
      <c r="T531" s="437"/>
      <c r="U531" s="438"/>
      <c r="V531" s="404"/>
      <c r="W531" s="405"/>
      <c r="X531" s="405"/>
      <c r="Y531" s="406"/>
      <c r="Z531" s="404"/>
      <c r="AA531" s="405"/>
      <c r="AB531" s="405"/>
      <c r="AC531" s="405"/>
      <c r="AD531" s="404"/>
      <c r="AE531" s="405"/>
      <c r="AF531" s="405"/>
      <c r="AG531" s="405"/>
      <c r="AH531" s="404">
        <f>AZ531</f>
        <v>0</v>
      </c>
      <c r="AI531" s="405"/>
      <c r="AJ531" s="405"/>
      <c r="AK531" s="406"/>
      <c r="AL531" s="323"/>
      <c r="AM531" s="324"/>
      <c r="AN531" s="404">
        <f>BC531</f>
        <v>0</v>
      </c>
      <c r="AO531" s="405"/>
      <c r="AP531" s="405"/>
      <c r="AQ531" s="405"/>
      <c r="AR531" s="405"/>
      <c r="AS531" s="321"/>
      <c r="AT531" s="58"/>
      <c r="AU531" s="198"/>
      <c r="AW531" s="57"/>
      <c r="AX531" s="282"/>
      <c r="AY531" s="358"/>
      <c r="AZ531" s="360">
        <f>IF(AZ512+AZ514+AZ516+AZ518+AZ520+AZ522+AZ524+AZ526+AZ528=AY530,0,ROUNDDOWN(AZ512+AZ514+AZ516+AZ518+AZ520+AZ522+AZ524+AZ526+AZ528,0))</f>
        <v>0</v>
      </c>
      <c r="BA531" s="356"/>
      <c r="BB531" s="356"/>
      <c r="BC531" s="360">
        <f>IF(BC529=BB530,0,BC529)</f>
        <v>0</v>
      </c>
      <c r="BD531" s="234"/>
      <c r="BE531" s="234"/>
    </row>
    <row r="532" spans="2:65" s="34" customFormat="1" ht="18" customHeight="1">
      <c r="AD532" s="1" t="str">
        <f>IF(AND($F529="",$V529+$V530&gt;0),"事業の種類を選択してください。","")</f>
        <v/>
      </c>
      <c r="AE532" s="1"/>
      <c r="AF532" s="1"/>
      <c r="AG532" s="1"/>
      <c r="AH532" s="1"/>
      <c r="AI532" s="1"/>
      <c r="AJ532" s="1"/>
      <c r="AK532" s="1"/>
      <c r="AL532" s="1"/>
      <c r="AM532" s="1"/>
      <c r="AN532" s="429">
        <f>IF(AN529=0,0,AN529+IF(AN531=0,AN530,AN531))</f>
        <v>0</v>
      </c>
      <c r="AO532" s="429"/>
      <c r="AP532" s="429"/>
      <c r="AQ532" s="429"/>
      <c r="AR532" s="429"/>
      <c r="AS532" s="58"/>
      <c r="AT532" s="58"/>
      <c r="AU532" s="58"/>
      <c r="AW532" s="57"/>
      <c r="AX532" s="282"/>
      <c r="AY532" s="282"/>
      <c r="AZ532" s="282"/>
      <c r="BA532" s="282"/>
      <c r="BB532" s="282"/>
      <c r="BC532" s="282"/>
      <c r="BD532" s="234"/>
      <c r="BE532" s="234"/>
    </row>
    <row r="533" spans="2:65" s="34" customFormat="1" ht="31.5" customHeight="1">
      <c r="AN533" s="79"/>
      <c r="AO533" s="79"/>
      <c r="AP533" s="79"/>
      <c r="AQ533" s="79"/>
      <c r="AR533" s="79"/>
      <c r="AS533" s="58"/>
      <c r="AT533" s="58"/>
      <c r="AU533" s="58"/>
      <c r="AW533" s="57"/>
      <c r="AX533" s="282"/>
      <c r="AY533" s="282"/>
      <c r="AZ533" s="282"/>
      <c r="BA533" s="282"/>
      <c r="BB533" s="282"/>
      <c r="BC533" s="282"/>
      <c r="BD533" s="234"/>
      <c r="BE533" s="234"/>
    </row>
    <row r="534" spans="2:65" s="34" customFormat="1" ht="7.5" customHeight="1">
      <c r="X534" s="36"/>
      <c r="Y534" s="36"/>
      <c r="Z534" s="58"/>
      <c r="AA534" s="58"/>
      <c r="AB534" s="58"/>
      <c r="AC534" s="58"/>
      <c r="AD534" s="58"/>
      <c r="AE534" s="58"/>
      <c r="AF534" s="58"/>
      <c r="AG534" s="58"/>
      <c r="AH534" s="58"/>
      <c r="AI534" s="58"/>
      <c r="AJ534" s="58"/>
      <c r="AK534" s="58"/>
      <c r="AL534" s="58"/>
      <c r="AM534" s="58"/>
      <c r="AN534" s="58"/>
      <c r="AO534" s="58"/>
      <c r="AP534" s="58"/>
      <c r="AQ534" s="58"/>
      <c r="AR534" s="58"/>
      <c r="AS534" s="58"/>
      <c r="AT534" s="1"/>
      <c r="AU534" s="1"/>
      <c r="AW534" s="57"/>
      <c r="AX534" s="282"/>
      <c r="AY534" s="282"/>
      <c r="AZ534" s="282"/>
      <c r="BA534" s="282"/>
      <c r="BB534" s="282"/>
      <c r="BC534" s="282"/>
      <c r="BD534" s="234"/>
      <c r="BE534" s="234"/>
    </row>
    <row r="535" spans="2:65" s="34" customFormat="1" ht="10.5" customHeight="1">
      <c r="X535" s="36"/>
      <c r="Y535" s="36"/>
      <c r="Z535" s="58"/>
      <c r="AA535" s="58"/>
      <c r="AB535" s="58"/>
      <c r="AC535" s="58"/>
      <c r="AD535" s="58"/>
      <c r="AE535" s="58"/>
      <c r="AF535" s="58"/>
      <c r="AG535" s="58"/>
      <c r="AH535" s="58"/>
      <c r="AI535" s="58"/>
      <c r="AJ535" s="58"/>
      <c r="AK535" s="58"/>
      <c r="AL535" s="58"/>
      <c r="AM535" s="58"/>
      <c r="AN535" s="58"/>
      <c r="AO535" s="58"/>
      <c r="AP535" s="58"/>
      <c r="AQ535" s="58"/>
      <c r="AR535" s="58"/>
      <c r="AS535" s="58"/>
      <c r="AT535" s="1"/>
      <c r="AU535" s="1"/>
      <c r="AW535" s="57"/>
      <c r="AX535" s="282"/>
      <c r="AY535" s="282"/>
      <c r="AZ535" s="282"/>
      <c r="BA535" s="282"/>
      <c r="BB535" s="282"/>
      <c r="BC535" s="282"/>
      <c r="BD535" s="234"/>
      <c r="BE535" s="234"/>
    </row>
    <row r="536" spans="2:65" s="34" customFormat="1" ht="5.25" customHeight="1">
      <c r="X536" s="36"/>
      <c r="Y536" s="36"/>
      <c r="Z536" s="58"/>
      <c r="AA536" s="58"/>
      <c r="AB536" s="58"/>
      <c r="AC536" s="58"/>
      <c r="AD536" s="58"/>
      <c r="AE536" s="58"/>
      <c r="AF536" s="58"/>
      <c r="AG536" s="58"/>
      <c r="AH536" s="58"/>
      <c r="AI536" s="58"/>
      <c r="AJ536" s="58"/>
      <c r="AK536" s="58"/>
      <c r="AL536" s="58"/>
      <c r="AM536" s="58"/>
      <c r="AN536" s="58"/>
      <c r="AO536" s="58"/>
      <c r="AP536" s="58"/>
      <c r="AQ536" s="58"/>
      <c r="AR536" s="58"/>
      <c r="AS536" s="58"/>
      <c r="AT536" s="1"/>
      <c r="AU536" s="1"/>
      <c r="AW536" s="57"/>
      <c r="AX536" s="282"/>
      <c r="AY536" s="282"/>
      <c r="AZ536" s="282"/>
      <c r="BA536" s="282"/>
      <c r="BB536" s="282"/>
      <c r="BC536" s="282"/>
      <c r="BD536" s="234"/>
      <c r="BE536" s="234"/>
    </row>
    <row r="537" spans="2:65" s="34" customFormat="1" ht="5.25" customHeight="1">
      <c r="X537" s="36"/>
      <c r="Y537" s="36"/>
      <c r="Z537" s="58"/>
      <c r="AA537" s="58"/>
      <c r="AB537" s="58"/>
      <c r="AC537" s="58"/>
      <c r="AD537" s="58"/>
      <c r="AE537" s="58"/>
      <c r="AF537" s="58"/>
      <c r="AG537" s="58"/>
      <c r="AH537" s="58"/>
      <c r="AI537" s="58"/>
      <c r="AJ537" s="58"/>
      <c r="AK537" s="58"/>
      <c r="AL537" s="58"/>
      <c r="AM537" s="58"/>
      <c r="AN537" s="58"/>
      <c r="AO537" s="58"/>
      <c r="AP537" s="58"/>
      <c r="AQ537" s="58"/>
      <c r="AR537" s="58"/>
      <c r="AS537" s="58"/>
      <c r="AT537" s="1"/>
      <c r="AU537" s="1"/>
      <c r="AW537" s="57"/>
      <c r="AX537" s="282"/>
      <c r="AY537" s="282"/>
      <c r="AZ537" s="282"/>
      <c r="BA537" s="282"/>
      <c r="BB537" s="282"/>
      <c r="BC537" s="282"/>
      <c r="BD537" s="234"/>
      <c r="BE537" s="234"/>
    </row>
    <row r="538" spans="2:65" s="34" customFormat="1" ht="5.25" customHeight="1">
      <c r="X538" s="36"/>
      <c r="Y538" s="36"/>
      <c r="Z538" s="58"/>
      <c r="AA538" s="58"/>
      <c r="AB538" s="58"/>
      <c r="AC538" s="58"/>
      <c r="AD538" s="58"/>
      <c r="AE538" s="58"/>
      <c r="AF538" s="58"/>
      <c r="AG538" s="58"/>
      <c r="AH538" s="58"/>
      <c r="AI538" s="58"/>
      <c r="AJ538" s="58"/>
      <c r="AK538" s="58"/>
      <c r="AL538" s="58"/>
      <c r="AM538" s="58"/>
      <c r="AN538" s="58"/>
      <c r="AO538" s="58"/>
      <c r="AP538" s="58"/>
      <c r="AQ538" s="58"/>
      <c r="AR538" s="58"/>
      <c r="AS538" s="58"/>
      <c r="AT538" s="1"/>
      <c r="AU538" s="1"/>
      <c r="AW538" s="57"/>
      <c r="AX538" s="282"/>
      <c r="AY538" s="282"/>
      <c r="AZ538" s="282"/>
      <c r="BA538" s="282"/>
      <c r="BB538" s="282"/>
      <c r="BC538" s="282"/>
      <c r="BD538" s="234"/>
      <c r="BE538" s="234"/>
    </row>
    <row r="539" spans="2:65" s="34" customFormat="1" ht="5.25" customHeight="1">
      <c r="X539" s="36"/>
      <c r="Y539" s="36"/>
      <c r="Z539" s="58"/>
      <c r="AA539" s="58"/>
      <c r="AB539" s="58"/>
      <c r="AC539" s="58"/>
      <c r="AD539" s="58"/>
      <c r="AE539" s="58"/>
      <c r="AF539" s="58"/>
      <c r="AG539" s="58"/>
      <c r="AH539" s="58"/>
      <c r="AI539" s="58"/>
      <c r="AJ539" s="58"/>
      <c r="AK539" s="58"/>
      <c r="AL539" s="58"/>
      <c r="AM539" s="58"/>
      <c r="AN539" s="58"/>
      <c r="AO539" s="58"/>
      <c r="AP539" s="58"/>
      <c r="AQ539" s="58"/>
      <c r="AR539" s="58"/>
      <c r="AS539" s="58"/>
      <c r="AT539" s="1"/>
      <c r="AU539" s="1"/>
      <c r="AW539" s="57"/>
      <c r="AX539" s="282"/>
      <c r="AY539" s="282"/>
      <c r="AZ539" s="282"/>
      <c r="BA539" s="282"/>
      <c r="BB539" s="282"/>
      <c r="BC539" s="282"/>
      <c r="BD539" s="234"/>
      <c r="BE539" s="234"/>
    </row>
    <row r="540" spans="2:65" s="34" customFormat="1" ht="17.25" customHeight="1">
      <c r="B540" s="59" t="s">
        <v>50</v>
      </c>
      <c r="L540" s="58"/>
      <c r="M540" s="58"/>
      <c r="N540" s="58"/>
      <c r="O540" s="58"/>
      <c r="P540" s="58"/>
      <c r="Q540" s="58"/>
      <c r="R540" s="58"/>
      <c r="S540" s="60"/>
      <c r="T540" s="60"/>
      <c r="U540" s="60"/>
      <c r="V540" s="60"/>
      <c r="W540" s="60"/>
      <c r="X540" s="58"/>
      <c r="Y540" s="58"/>
      <c r="Z540" s="58"/>
      <c r="AA540" s="58"/>
      <c r="AB540" s="58"/>
      <c r="AC540" s="58"/>
      <c r="AL540" s="61"/>
      <c r="AM540" s="1"/>
      <c r="AN540" s="1"/>
      <c r="AO540" s="1"/>
      <c r="AP540" s="1"/>
      <c r="AW540" s="57"/>
      <c r="AX540" s="282"/>
      <c r="AY540" s="282"/>
      <c r="AZ540" s="282"/>
      <c r="BA540" s="282"/>
      <c r="BB540" s="282"/>
      <c r="BC540" s="282"/>
      <c r="BD540" s="234"/>
      <c r="BE540" s="234"/>
    </row>
    <row r="541" spans="2:65" s="34" customFormat="1" ht="12.75" customHeight="1">
      <c r="L541" s="58"/>
      <c r="M541" s="62"/>
      <c r="N541" s="62"/>
      <c r="O541" s="62"/>
      <c r="P541" s="62"/>
      <c r="Q541" s="62"/>
      <c r="R541" s="62"/>
      <c r="S541" s="62"/>
      <c r="T541" s="63"/>
      <c r="U541" s="63"/>
      <c r="V541" s="63"/>
      <c r="W541" s="63"/>
      <c r="X541" s="63"/>
      <c r="Y541" s="63"/>
      <c r="Z541" s="63"/>
      <c r="AA541" s="62"/>
      <c r="AB541" s="62"/>
      <c r="AC541" s="62"/>
      <c r="AL541" s="61"/>
      <c r="AM541" s="540" t="s">
        <v>325</v>
      </c>
      <c r="AN541" s="541"/>
      <c r="AO541" s="541"/>
      <c r="AP541" s="542"/>
      <c r="AW541" s="57"/>
      <c r="AX541" s="282"/>
      <c r="AY541" s="282"/>
      <c r="AZ541" s="282"/>
      <c r="BA541" s="282"/>
      <c r="BB541" s="282"/>
      <c r="BC541" s="282"/>
      <c r="BD541" s="234"/>
      <c r="BE541" s="234"/>
    </row>
    <row r="542" spans="2:65" s="34" customFormat="1" ht="12.75" customHeight="1">
      <c r="L542" s="58"/>
      <c r="M542" s="62"/>
      <c r="N542" s="62"/>
      <c r="O542" s="62"/>
      <c r="P542" s="62"/>
      <c r="Q542" s="62"/>
      <c r="R542" s="62"/>
      <c r="S542" s="62"/>
      <c r="T542" s="63"/>
      <c r="U542" s="63"/>
      <c r="V542" s="63"/>
      <c r="W542" s="63"/>
      <c r="X542" s="63"/>
      <c r="Y542" s="63"/>
      <c r="Z542" s="63"/>
      <c r="AA542" s="62"/>
      <c r="AB542" s="62"/>
      <c r="AC542" s="62"/>
      <c r="AL542" s="61"/>
      <c r="AM542" s="543"/>
      <c r="AN542" s="544"/>
      <c r="AO542" s="544"/>
      <c r="AP542" s="545"/>
      <c r="AW542" s="57"/>
      <c r="AX542" s="282"/>
      <c r="AY542" s="282"/>
      <c r="AZ542" s="282"/>
      <c r="BA542" s="282"/>
      <c r="BB542" s="282"/>
      <c r="BC542" s="282"/>
      <c r="BD542" s="234"/>
      <c r="BE542" s="234"/>
    </row>
    <row r="543" spans="2:65" s="34" customFormat="1" ht="12.75" customHeight="1">
      <c r="L543" s="58"/>
      <c r="M543" s="62"/>
      <c r="N543" s="62"/>
      <c r="O543" s="62"/>
      <c r="P543" s="62"/>
      <c r="Q543" s="62"/>
      <c r="R543" s="62"/>
      <c r="S543" s="62"/>
      <c r="T543" s="62"/>
      <c r="U543" s="62"/>
      <c r="V543" s="62"/>
      <c r="W543" s="62"/>
      <c r="X543" s="62"/>
      <c r="Y543" s="62"/>
      <c r="Z543" s="62"/>
      <c r="AA543" s="62"/>
      <c r="AB543" s="62"/>
      <c r="AC543" s="62"/>
      <c r="AL543" s="61"/>
      <c r="AM543" s="394"/>
      <c r="AN543" s="394"/>
      <c r="AO543" s="4"/>
      <c r="AP543" s="4"/>
      <c r="AW543" s="57"/>
      <c r="AX543" s="282"/>
      <c r="AY543" s="282"/>
      <c r="AZ543" s="282"/>
      <c r="BA543" s="282"/>
      <c r="BB543" s="282"/>
      <c r="BC543" s="282"/>
      <c r="BD543" s="234"/>
      <c r="BE543" s="234"/>
    </row>
    <row r="544" spans="2:65" s="34" customFormat="1" ht="6" customHeight="1">
      <c r="L544" s="58"/>
      <c r="M544" s="62"/>
      <c r="N544" s="62"/>
      <c r="O544" s="62"/>
      <c r="P544" s="62"/>
      <c r="Q544" s="62"/>
      <c r="R544" s="62"/>
      <c r="S544" s="62"/>
      <c r="T544" s="62"/>
      <c r="U544" s="62"/>
      <c r="V544" s="62"/>
      <c r="W544" s="62"/>
      <c r="X544" s="62"/>
      <c r="Y544" s="62"/>
      <c r="Z544" s="62"/>
      <c r="AA544" s="62"/>
      <c r="AB544" s="62"/>
      <c r="AC544" s="62"/>
      <c r="AL544" s="61"/>
      <c r="AM544" s="61"/>
      <c r="AW544" s="57"/>
      <c r="AX544" s="282"/>
      <c r="AY544" s="282"/>
      <c r="AZ544" s="282"/>
      <c r="BA544" s="282"/>
      <c r="BB544" s="282"/>
      <c r="BC544" s="282"/>
      <c r="BD544" s="234"/>
      <c r="BE544" s="234"/>
    </row>
    <row r="545" spans="2:65" s="34" customFormat="1" ht="12.75" customHeight="1">
      <c r="B545" s="515" t="s">
        <v>2</v>
      </c>
      <c r="C545" s="516"/>
      <c r="D545" s="516"/>
      <c r="E545" s="516"/>
      <c r="F545" s="516"/>
      <c r="G545" s="516"/>
      <c r="H545" s="516"/>
      <c r="I545" s="516"/>
      <c r="J545" s="518" t="s">
        <v>10</v>
      </c>
      <c r="K545" s="518"/>
      <c r="L545" s="64" t="s">
        <v>3</v>
      </c>
      <c r="M545" s="518" t="s">
        <v>11</v>
      </c>
      <c r="N545" s="518"/>
      <c r="O545" s="519" t="s">
        <v>12</v>
      </c>
      <c r="P545" s="518"/>
      <c r="Q545" s="518"/>
      <c r="R545" s="518"/>
      <c r="S545" s="518"/>
      <c r="T545" s="518"/>
      <c r="U545" s="518" t="s">
        <v>13</v>
      </c>
      <c r="V545" s="518"/>
      <c r="W545" s="518"/>
      <c r="X545" s="58"/>
      <c r="Y545" s="58"/>
      <c r="Z545" s="58"/>
      <c r="AA545" s="58"/>
      <c r="AB545" s="58"/>
      <c r="AC545" s="58"/>
      <c r="AD545" s="35"/>
      <c r="AE545" s="35"/>
      <c r="AF545" s="35"/>
      <c r="AG545" s="35"/>
      <c r="AH545" s="35"/>
      <c r="AI545" s="35"/>
      <c r="AJ545" s="35"/>
      <c r="AK545" s="58"/>
      <c r="AL545" s="520">
        <f ca="1">$AL$9</f>
        <v>30</v>
      </c>
      <c r="AM545" s="521"/>
      <c r="AN545" s="526" t="s">
        <v>4</v>
      </c>
      <c r="AO545" s="526"/>
      <c r="AP545" s="521">
        <v>14</v>
      </c>
      <c r="AQ545" s="521"/>
      <c r="AR545" s="529" t="s">
        <v>5</v>
      </c>
      <c r="AS545" s="530"/>
      <c r="AT545" s="58"/>
      <c r="AU545" s="58"/>
      <c r="AW545" s="57"/>
      <c r="AX545" s="282"/>
      <c r="AY545" s="282"/>
      <c r="AZ545" s="282"/>
      <c r="BA545" s="282"/>
      <c r="BB545" s="282"/>
      <c r="BC545" s="282"/>
      <c r="BD545" s="234"/>
      <c r="BE545" s="234"/>
    </row>
    <row r="546" spans="2:65" s="34" customFormat="1" ht="13.5" customHeight="1">
      <c r="B546" s="516"/>
      <c r="C546" s="516"/>
      <c r="D546" s="516"/>
      <c r="E546" s="516"/>
      <c r="F546" s="516"/>
      <c r="G546" s="516"/>
      <c r="H546" s="516"/>
      <c r="I546" s="516"/>
      <c r="J546" s="535">
        <f>$J$10</f>
        <v>0</v>
      </c>
      <c r="K546" s="473">
        <f>$K$10</f>
        <v>0</v>
      </c>
      <c r="L546" s="537">
        <f>$L$10</f>
        <v>0</v>
      </c>
      <c r="M546" s="476">
        <f>$M$10</f>
        <v>0</v>
      </c>
      <c r="N546" s="473">
        <f>$N$10</f>
        <v>0</v>
      </c>
      <c r="O546" s="476">
        <f>$O$10</f>
        <v>0</v>
      </c>
      <c r="P546" s="470">
        <f>$P$10</f>
        <v>0</v>
      </c>
      <c r="Q546" s="470">
        <f>$Q$10</f>
        <v>0</v>
      </c>
      <c r="R546" s="470">
        <f>$R$10</f>
        <v>0</v>
      </c>
      <c r="S546" s="470">
        <f>$S$10</f>
        <v>0</v>
      </c>
      <c r="T546" s="473">
        <f>$T$10</f>
        <v>0</v>
      </c>
      <c r="U546" s="476">
        <f>$U$10</f>
        <v>0</v>
      </c>
      <c r="V546" s="470">
        <f>$V$10</f>
        <v>0</v>
      </c>
      <c r="W546" s="473">
        <f>$W$10</f>
        <v>0</v>
      </c>
      <c r="X546" s="58"/>
      <c r="Y546" s="58"/>
      <c r="Z546" s="58"/>
      <c r="AA546" s="58"/>
      <c r="AB546" s="58"/>
      <c r="AC546" s="58"/>
      <c r="AD546" s="35"/>
      <c r="AE546" s="35"/>
      <c r="AF546" s="35"/>
      <c r="AG546" s="35"/>
      <c r="AH546" s="35"/>
      <c r="AI546" s="35"/>
      <c r="AJ546" s="35"/>
      <c r="AK546" s="58"/>
      <c r="AL546" s="522"/>
      <c r="AM546" s="523"/>
      <c r="AN546" s="527"/>
      <c r="AO546" s="527"/>
      <c r="AP546" s="523"/>
      <c r="AQ546" s="523"/>
      <c r="AR546" s="531"/>
      <c r="AS546" s="532"/>
      <c r="AT546" s="58"/>
      <c r="AU546" s="58"/>
      <c r="AW546" s="57"/>
      <c r="AX546" s="282"/>
      <c r="AY546" s="282"/>
      <c r="AZ546" s="282"/>
      <c r="BA546" s="282"/>
      <c r="BB546" s="282"/>
      <c r="BC546" s="282"/>
      <c r="BD546" s="234"/>
      <c r="BE546" s="234"/>
    </row>
    <row r="547" spans="2:65" s="34" customFormat="1" ht="9" customHeight="1">
      <c r="B547" s="516"/>
      <c r="C547" s="516"/>
      <c r="D547" s="516"/>
      <c r="E547" s="516"/>
      <c r="F547" s="516"/>
      <c r="G547" s="516"/>
      <c r="H547" s="516"/>
      <c r="I547" s="516"/>
      <c r="J547" s="536"/>
      <c r="K547" s="474"/>
      <c r="L547" s="538"/>
      <c r="M547" s="477"/>
      <c r="N547" s="474"/>
      <c r="O547" s="477"/>
      <c r="P547" s="471"/>
      <c r="Q547" s="471"/>
      <c r="R547" s="471"/>
      <c r="S547" s="471"/>
      <c r="T547" s="474"/>
      <c r="U547" s="477"/>
      <c r="V547" s="471"/>
      <c r="W547" s="474"/>
      <c r="X547" s="58"/>
      <c r="Y547" s="58"/>
      <c r="Z547" s="58"/>
      <c r="AA547" s="58"/>
      <c r="AB547" s="58"/>
      <c r="AC547" s="58"/>
      <c r="AD547" s="35"/>
      <c r="AE547" s="35"/>
      <c r="AF547" s="35"/>
      <c r="AG547" s="35"/>
      <c r="AH547" s="35"/>
      <c r="AI547" s="35"/>
      <c r="AJ547" s="35"/>
      <c r="AK547" s="58"/>
      <c r="AL547" s="524"/>
      <c r="AM547" s="525"/>
      <c r="AN547" s="528"/>
      <c r="AO547" s="528"/>
      <c r="AP547" s="525"/>
      <c r="AQ547" s="525"/>
      <c r="AR547" s="533"/>
      <c r="AS547" s="534"/>
      <c r="AT547" s="58"/>
      <c r="AU547" s="58"/>
      <c r="AW547" s="57"/>
      <c r="AX547" s="282"/>
      <c r="AY547" s="282"/>
      <c r="AZ547" s="282"/>
      <c r="BA547" s="282"/>
      <c r="BB547" s="282"/>
      <c r="BC547" s="282"/>
      <c r="BD547" s="234"/>
      <c r="BE547" s="234"/>
    </row>
    <row r="548" spans="2:65" s="34" customFormat="1" ht="6" customHeight="1">
      <c r="B548" s="517"/>
      <c r="C548" s="517"/>
      <c r="D548" s="517"/>
      <c r="E548" s="517"/>
      <c r="F548" s="517"/>
      <c r="G548" s="517"/>
      <c r="H548" s="517"/>
      <c r="I548" s="517"/>
      <c r="J548" s="536"/>
      <c r="K548" s="475"/>
      <c r="L548" s="539"/>
      <c r="M548" s="478"/>
      <c r="N548" s="475"/>
      <c r="O548" s="478"/>
      <c r="P548" s="472"/>
      <c r="Q548" s="472"/>
      <c r="R548" s="472"/>
      <c r="S548" s="472"/>
      <c r="T548" s="475"/>
      <c r="U548" s="478"/>
      <c r="V548" s="472"/>
      <c r="W548" s="475"/>
      <c r="X548" s="58"/>
      <c r="Y548" s="58"/>
      <c r="Z548" s="58"/>
      <c r="AA548" s="58"/>
      <c r="AB548" s="58"/>
      <c r="AC548" s="58"/>
      <c r="AD548" s="58"/>
      <c r="AE548" s="58"/>
      <c r="AF548" s="58"/>
      <c r="AG548" s="58"/>
      <c r="AH548" s="58"/>
      <c r="AI548" s="58"/>
      <c r="AJ548" s="58"/>
      <c r="AK548" s="58"/>
      <c r="AN548" s="1"/>
      <c r="AO548" s="1"/>
      <c r="AP548" s="1"/>
      <c r="AQ548" s="1"/>
      <c r="AR548" s="1"/>
      <c r="AS548" s="1"/>
      <c r="AT548" s="58"/>
      <c r="AU548" s="58"/>
      <c r="AW548" s="57"/>
      <c r="AX548" s="282"/>
      <c r="AY548" s="282"/>
      <c r="AZ548" s="282"/>
      <c r="BA548" s="282"/>
      <c r="BB548" s="282"/>
      <c r="BC548" s="282"/>
      <c r="BD548" s="234"/>
      <c r="BE548" s="234"/>
    </row>
    <row r="549" spans="2:65" s="34" customFormat="1" ht="15" customHeight="1">
      <c r="B549" s="455" t="s">
        <v>51</v>
      </c>
      <c r="C549" s="456"/>
      <c r="D549" s="456"/>
      <c r="E549" s="456"/>
      <c r="F549" s="456"/>
      <c r="G549" s="456"/>
      <c r="H549" s="456"/>
      <c r="I549" s="457"/>
      <c r="J549" s="455" t="s">
        <v>6</v>
      </c>
      <c r="K549" s="456"/>
      <c r="L549" s="456"/>
      <c r="M549" s="456"/>
      <c r="N549" s="464"/>
      <c r="O549" s="467" t="s">
        <v>52</v>
      </c>
      <c r="P549" s="456"/>
      <c r="Q549" s="456"/>
      <c r="R549" s="456"/>
      <c r="S549" s="456"/>
      <c r="T549" s="456"/>
      <c r="U549" s="457"/>
      <c r="V549" s="65" t="s">
        <v>53</v>
      </c>
      <c r="W549" s="66"/>
      <c r="X549" s="66"/>
      <c r="Y549" s="479" t="s">
        <v>54</v>
      </c>
      <c r="Z549" s="479"/>
      <c r="AA549" s="479"/>
      <c r="AB549" s="479"/>
      <c r="AC549" s="479"/>
      <c r="AD549" s="479"/>
      <c r="AE549" s="479"/>
      <c r="AF549" s="479"/>
      <c r="AG549" s="479"/>
      <c r="AH549" s="479"/>
      <c r="AI549" s="66"/>
      <c r="AJ549" s="66"/>
      <c r="AK549" s="67"/>
      <c r="AL549" s="480" t="s">
        <v>275</v>
      </c>
      <c r="AM549" s="480"/>
      <c r="AN549" s="481" t="s">
        <v>33</v>
      </c>
      <c r="AO549" s="481"/>
      <c r="AP549" s="481"/>
      <c r="AQ549" s="481"/>
      <c r="AR549" s="481"/>
      <c r="AS549" s="482"/>
      <c r="AT549" s="58"/>
      <c r="AU549" s="58"/>
      <c r="AW549" s="57"/>
      <c r="AX549" s="282"/>
      <c r="AY549" s="282"/>
      <c r="AZ549" s="282"/>
      <c r="BA549" s="282"/>
      <c r="BB549" s="282"/>
      <c r="BC549" s="282"/>
      <c r="BD549" s="234"/>
      <c r="BE549" s="234"/>
    </row>
    <row r="550" spans="2:65" s="34" customFormat="1" ht="13.5" customHeight="1">
      <c r="B550" s="458"/>
      <c r="C550" s="459"/>
      <c r="D550" s="459"/>
      <c r="E550" s="459"/>
      <c r="F550" s="459"/>
      <c r="G550" s="459"/>
      <c r="H550" s="459"/>
      <c r="I550" s="460"/>
      <c r="J550" s="458"/>
      <c r="K550" s="459"/>
      <c r="L550" s="459"/>
      <c r="M550" s="459"/>
      <c r="N550" s="465"/>
      <c r="O550" s="468"/>
      <c r="P550" s="459"/>
      <c r="Q550" s="459"/>
      <c r="R550" s="459"/>
      <c r="S550" s="459"/>
      <c r="T550" s="459"/>
      <c r="U550" s="460"/>
      <c r="V550" s="483" t="s">
        <v>7</v>
      </c>
      <c r="W550" s="484"/>
      <c r="X550" s="484"/>
      <c r="Y550" s="485"/>
      <c r="Z550" s="489" t="s">
        <v>16</v>
      </c>
      <c r="AA550" s="490"/>
      <c r="AB550" s="490"/>
      <c r="AC550" s="491"/>
      <c r="AD550" s="495" t="s">
        <v>17</v>
      </c>
      <c r="AE550" s="496"/>
      <c r="AF550" s="496"/>
      <c r="AG550" s="497"/>
      <c r="AH550" s="501" t="s">
        <v>135</v>
      </c>
      <c r="AI550" s="502"/>
      <c r="AJ550" s="502"/>
      <c r="AK550" s="503"/>
      <c r="AL550" s="507" t="s">
        <v>276</v>
      </c>
      <c r="AM550" s="507"/>
      <c r="AN550" s="509" t="s">
        <v>19</v>
      </c>
      <c r="AO550" s="510"/>
      <c r="AP550" s="510"/>
      <c r="AQ550" s="510"/>
      <c r="AR550" s="511"/>
      <c r="AS550" s="512"/>
      <c r="AT550" s="58"/>
      <c r="AU550" s="58"/>
      <c r="AW550" s="57"/>
      <c r="AX550" s="282"/>
      <c r="AY550" s="345" t="s">
        <v>302</v>
      </c>
      <c r="AZ550" s="345" t="s">
        <v>302</v>
      </c>
      <c r="BA550" s="345" t="s">
        <v>300</v>
      </c>
      <c r="BB550" s="667" t="s">
        <v>301</v>
      </c>
      <c r="BC550" s="668"/>
      <c r="BD550" s="234"/>
      <c r="BE550" s="234"/>
    </row>
    <row r="551" spans="2:65" s="34" customFormat="1" ht="13.5" customHeight="1">
      <c r="B551" s="461"/>
      <c r="C551" s="462"/>
      <c r="D551" s="462"/>
      <c r="E551" s="462"/>
      <c r="F551" s="462"/>
      <c r="G551" s="462"/>
      <c r="H551" s="462"/>
      <c r="I551" s="463"/>
      <c r="J551" s="461"/>
      <c r="K551" s="462"/>
      <c r="L551" s="462"/>
      <c r="M551" s="462"/>
      <c r="N551" s="466"/>
      <c r="O551" s="469"/>
      <c r="P551" s="462"/>
      <c r="Q551" s="462"/>
      <c r="R551" s="462"/>
      <c r="S551" s="462"/>
      <c r="T551" s="462"/>
      <c r="U551" s="463"/>
      <c r="V551" s="486"/>
      <c r="W551" s="487"/>
      <c r="X551" s="487"/>
      <c r="Y551" s="488"/>
      <c r="Z551" s="492"/>
      <c r="AA551" s="493"/>
      <c r="AB551" s="493"/>
      <c r="AC551" s="494"/>
      <c r="AD551" s="498"/>
      <c r="AE551" s="499"/>
      <c r="AF551" s="499"/>
      <c r="AG551" s="500"/>
      <c r="AH551" s="504"/>
      <c r="AI551" s="505"/>
      <c r="AJ551" s="505"/>
      <c r="AK551" s="506"/>
      <c r="AL551" s="508"/>
      <c r="AM551" s="508"/>
      <c r="AN551" s="513"/>
      <c r="AO551" s="513"/>
      <c r="AP551" s="513"/>
      <c r="AQ551" s="513"/>
      <c r="AR551" s="513"/>
      <c r="AS551" s="514"/>
      <c r="AT551" s="58"/>
      <c r="AU551" s="58"/>
      <c r="AW551" s="57"/>
      <c r="AX551" s="282"/>
      <c r="AY551" s="346"/>
      <c r="AZ551" s="347" t="s">
        <v>296</v>
      </c>
      <c r="BA551" s="347" t="s">
        <v>299</v>
      </c>
      <c r="BB551" s="348" t="s">
        <v>297</v>
      </c>
      <c r="BC551" s="347" t="s">
        <v>296</v>
      </c>
      <c r="BD551" s="234"/>
      <c r="BE551" s="234"/>
      <c r="BL551" s="234" t="s">
        <v>310</v>
      </c>
      <c r="BM551" s="234" t="s">
        <v>203</v>
      </c>
    </row>
    <row r="552" spans="2:65" s="34" customFormat="1" ht="18" customHeight="1">
      <c r="B552" s="414"/>
      <c r="C552" s="415"/>
      <c r="D552" s="415"/>
      <c r="E552" s="415"/>
      <c r="F552" s="415"/>
      <c r="G552" s="415"/>
      <c r="H552" s="415"/>
      <c r="I552" s="451"/>
      <c r="J552" s="414"/>
      <c r="K552" s="415"/>
      <c r="L552" s="415"/>
      <c r="M552" s="415"/>
      <c r="N552" s="416"/>
      <c r="O552" s="389"/>
      <c r="P552" s="392" t="s">
        <v>0</v>
      </c>
      <c r="Q552" s="387"/>
      <c r="R552" s="380" t="s">
        <v>1</v>
      </c>
      <c r="S552" s="193"/>
      <c r="T552" s="420" t="s">
        <v>56</v>
      </c>
      <c r="U552" s="421"/>
      <c r="V552" s="422"/>
      <c r="W552" s="423"/>
      <c r="X552" s="423"/>
      <c r="Y552" s="76" t="s">
        <v>8</v>
      </c>
      <c r="Z552" s="45"/>
      <c r="AA552" s="46"/>
      <c r="AB552" s="46"/>
      <c r="AC552" s="44" t="s">
        <v>8</v>
      </c>
      <c r="AD552" s="45"/>
      <c r="AE552" s="46"/>
      <c r="AF552" s="46"/>
      <c r="AG552" s="47" t="s">
        <v>8</v>
      </c>
      <c r="AH552" s="409">
        <f>IF(V552="賃金で算定",V553+Z553-AD553,0)</f>
        <v>0</v>
      </c>
      <c r="AI552" s="410"/>
      <c r="AJ552" s="410"/>
      <c r="AK552" s="411"/>
      <c r="AL552" s="68"/>
      <c r="AM552" s="69"/>
      <c r="AN552" s="412"/>
      <c r="AO552" s="413"/>
      <c r="AP552" s="413"/>
      <c r="AQ552" s="413"/>
      <c r="AR552" s="413"/>
      <c r="AS552" s="47" t="s">
        <v>8</v>
      </c>
      <c r="AT552" s="58"/>
      <c r="AU552" s="58"/>
      <c r="AV552" s="55" t="str">
        <f>IF(OR(O552="",Q552=""),"", IF(O552&lt;20,DATE(O552+118,Q552,IF(S552="",1,S552)),DATE(O552+88,Q552,IF(S552="",1,S552))))</f>
        <v/>
      </c>
      <c r="AW552" s="57" t="str">
        <f>IF(AV552&lt;=設定シート!C$15,"昔",IF(AV552&lt;=設定シート!E$15,"上",IF(AV552&lt;=設定シート!G$15,"中","下")))</f>
        <v>下</v>
      </c>
      <c r="AX552" s="282">
        <f>IF(AV552&lt;=設定シート!$E$36,5,IF(AV552&lt;=設定シート!$I$36,7,IF(AV552&lt;=設定シート!$M$36,9,11)))</f>
        <v>11</v>
      </c>
      <c r="AY552" s="351"/>
      <c r="AZ552" s="349"/>
      <c r="BA552" s="353">
        <f>AN552</f>
        <v>0</v>
      </c>
      <c r="BB552" s="349"/>
      <c r="BC552" s="349"/>
      <c r="BD552" s="234"/>
      <c r="BE552" s="234"/>
      <c r="BL552" s="1"/>
      <c r="BM552" s="1"/>
    </row>
    <row r="553" spans="2:65" s="34" customFormat="1" ht="18" customHeight="1">
      <c r="B553" s="417"/>
      <c r="C553" s="418"/>
      <c r="D553" s="418"/>
      <c r="E553" s="418"/>
      <c r="F553" s="418"/>
      <c r="G553" s="418"/>
      <c r="H553" s="418"/>
      <c r="I553" s="452"/>
      <c r="J553" s="417"/>
      <c r="K553" s="418"/>
      <c r="L553" s="418"/>
      <c r="M553" s="418"/>
      <c r="N553" s="419"/>
      <c r="O553" s="390"/>
      <c r="P553" s="386" t="s">
        <v>0</v>
      </c>
      <c r="Q553" s="388"/>
      <c r="R553" s="35" t="s">
        <v>1</v>
      </c>
      <c r="S553" s="196"/>
      <c r="T553" s="424" t="s">
        <v>57</v>
      </c>
      <c r="U553" s="425"/>
      <c r="V553" s="426"/>
      <c r="W553" s="427"/>
      <c r="X553" s="427"/>
      <c r="Y553" s="428"/>
      <c r="Z553" s="453"/>
      <c r="AA553" s="454"/>
      <c r="AB553" s="454"/>
      <c r="AC553" s="454"/>
      <c r="AD553" s="426">
        <v>0</v>
      </c>
      <c r="AE553" s="427"/>
      <c r="AF553" s="427"/>
      <c r="AG553" s="428"/>
      <c r="AH553" s="402">
        <f>IF(V552="賃金で算定",0,V553+Z553-AD553)</f>
        <v>0</v>
      </c>
      <c r="AI553" s="402"/>
      <c r="AJ553" s="402"/>
      <c r="AK553" s="403"/>
      <c r="AL553" s="407">
        <f>IF(V552="賃金で算定","賃金で算定",IF(OR(V553=0,$F570="",AV552=""),0,IF(AW552="昔",VLOOKUP($F570,労務比率,AX552,FALSE),IF(AW552="上",VLOOKUP($F570,労務比率,AX552,FALSE),IF(AW552="中",VLOOKUP($F570,労務比率,AX552,FALSE),VLOOKUP($F570,労務比率,AX552,FALSE))))))</f>
        <v>0</v>
      </c>
      <c r="AM553" s="408"/>
      <c r="AN553" s="404">
        <f>IF(V552="賃金で算定",0,INT(AH553*AL553/100))</f>
        <v>0</v>
      </c>
      <c r="AO553" s="405"/>
      <c r="AP553" s="405"/>
      <c r="AQ553" s="405"/>
      <c r="AR553" s="405"/>
      <c r="AS553" s="39"/>
      <c r="AT553" s="58"/>
      <c r="AU553" s="58"/>
      <c r="AV553" s="55"/>
      <c r="AW553" s="57"/>
      <c r="AX553" s="282"/>
      <c r="AY553" s="352">
        <f>AH553</f>
        <v>0</v>
      </c>
      <c r="AZ553" s="350">
        <f>IF(AV552&lt;=設定シート!C$85,AH553,IF(AND(AV552&gt;=設定シート!E$85,AV552&lt;=設定シート!G$85),AH553*105/108,AH553))</f>
        <v>0</v>
      </c>
      <c r="BA553" s="347"/>
      <c r="BB553" s="350">
        <f>IF($AL553="賃金で算定",0,INT(AY553*$AL553/100))</f>
        <v>0</v>
      </c>
      <c r="BC553" s="350">
        <f>IF(AY553=AZ553,BB553,AZ553*$AL553/100)</f>
        <v>0</v>
      </c>
      <c r="BD553" s="234"/>
      <c r="BE553" s="234"/>
      <c r="BL553" s="234">
        <f>IF(AY553=AZ553,0,1)</f>
        <v>0</v>
      </c>
      <c r="BM553" s="234" t="str">
        <f>IF(BL553=1,AL553,"")</f>
        <v/>
      </c>
    </row>
    <row r="554" spans="2:65" s="34" customFormat="1" ht="18" customHeight="1">
      <c r="B554" s="414"/>
      <c r="C554" s="415"/>
      <c r="D554" s="415"/>
      <c r="E554" s="415"/>
      <c r="F554" s="415"/>
      <c r="G554" s="415"/>
      <c r="H554" s="415"/>
      <c r="I554" s="451"/>
      <c r="J554" s="414"/>
      <c r="K554" s="415"/>
      <c r="L554" s="415"/>
      <c r="M554" s="415"/>
      <c r="N554" s="416"/>
      <c r="O554" s="389"/>
      <c r="P554" s="392" t="s">
        <v>45</v>
      </c>
      <c r="Q554" s="387"/>
      <c r="R554" s="380" t="s">
        <v>46</v>
      </c>
      <c r="S554" s="193"/>
      <c r="T554" s="420" t="s">
        <v>47</v>
      </c>
      <c r="U554" s="421"/>
      <c r="V554" s="422"/>
      <c r="W554" s="423"/>
      <c r="X554" s="423"/>
      <c r="Y554" s="77"/>
      <c r="Z554" s="41"/>
      <c r="AA554" s="42"/>
      <c r="AB554" s="42"/>
      <c r="AC554" s="43"/>
      <c r="AD554" s="41"/>
      <c r="AE554" s="42"/>
      <c r="AF554" s="42"/>
      <c r="AG554" s="48"/>
      <c r="AH554" s="409">
        <f>IF(V554="賃金で算定",V555+Z555-AD555,0)</f>
        <v>0</v>
      </c>
      <c r="AI554" s="410"/>
      <c r="AJ554" s="410"/>
      <c r="AK554" s="411"/>
      <c r="AL554" s="68"/>
      <c r="AM554" s="69"/>
      <c r="AN554" s="412"/>
      <c r="AO554" s="413"/>
      <c r="AP554" s="413"/>
      <c r="AQ554" s="413"/>
      <c r="AR554" s="413"/>
      <c r="AS554" s="40"/>
      <c r="AT554" s="58"/>
      <c r="AU554" s="58"/>
      <c r="AV554" s="55" t="str">
        <f>IF(OR(O554="",Q554=""),"", IF(O554&lt;20,DATE(O554+118,Q554,IF(S554="",1,S554)),DATE(O554+88,Q554,IF(S554="",1,S554))))</f>
        <v/>
      </c>
      <c r="AW554" s="57" t="str">
        <f>IF(AV554&lt;=設定シート!C$15,"昔",IF(AV554&lt;=設定シート!E$15,"上",IF(AV554&lt;=設定シート!G$15,"中","下")))</f>
        <v>下</v>
      </c>
      <c r="AX554" s="282">
        <f>IF(AV554&lt;=設定シート!$E$36,5,IF(AV554&lt;=設定シート!$I$36,7,IF(AV554&lt;=設定シート!$M$36,9,11)))</f>
        <v>11</v>
      </c>
      <c r="AY554" s="351"/>
      <c r="AZ554" s="349"/>
      <c r="BA554" s="353">
        <f t="shared" ref="BA554" si="298">AN554</f>
        <v>0</v>
      </c>
      <c r="BB554" s="349"/>
      <c r="BC554" s="349"/>
      <c r="BD554" s="234"/>
      <c r="BE554" s="234"/>
      <c r="BL554" s="234"/>
      <c r="BM554" s="234"/>
    </row>
    <row r="555" spans="2:65" s="34" customFormat="1" ht="18" customHeight="1">
      <c r="B555" s="417"/>
      <c r="C555" s="418"/>
      <c r="D555" s="418"/>
      <c r="E555" s="418"/>
      <c r="F555" s="418"/>
      <c r="G555" s="418"/>
      <c r="H555" s="418"/>
      <c r="I555" s="452"/>
      <c r="J555" s="417"/>
      <c r="K555" s="418"/>
      <c r="L555" s="418"/>
      <c r="M555" s="418"/>
      <c r="N555" s="419"/>
      <c r="O555" s="390"/>
      <c r="P555" s="393" t="s">
        <v>45</v>
      </c>
      <c r="Q555" s="388"/>
      <c r="R555" s="381" t="s">
        <v>46</v>
      </c>
      <c r="S555" s="196"/>
      <c r="T555" s="424" t="s">
        <v>48</v>
      </c>
      <c r="U555" s="425"/>
      <c r="V555" s="426"/>
      <c r="W555" s="427"/>
      <c r="X555" s="427"/>
      <c r="Y555" s="428"/>
      <c r="Z555" s="453"/>
      <c r="AA555" s="454"/>
      <c r="AB555" s="454"/>
      <c r="AC555" s="454"/>
      <c r="AD555" s="426">
        <v>0</v>
      </c>
      <c r="AE555" s="427"/>
      <c r="AF555" s="427"/>
      <c r="AG555" s="428"/>
      <c r="AH555" s="402">
        <f>IF(V554="賃金で算定",0,V555+Z555-AD555)</f>
        <v>0</v>
      </c>
      <c r="AI555" s="402"/>
      <c r="AJ555" s="402"/>
      <c r="AK555" s="403"/>
      <c r="AL555" s="407">
        <f>IF(V554="賃金で算定","賃金で算定",IF(OR(V555=0,$F570="",AV554=""),0,IF(AW554="昔",VLOOKUP($F570,労務比率,AX554,FALSE),IF(AW554="上",VLOOKUP($F570,労務比率,AX554,FALSE),IF(AW554="中",VLOOKUP($F570,労務比率,AX554,FALSE),VLOOKUP($F570,労務比率,AX554,FALSE))))))</f>
        <v>0</v>
      </c>
      <c r="AM555" s="408"/>
      <c r="AN555" s="404">
        <f>IF(V554="賃金で算定",0,INT(AH555*AL555/100))</f>
        <v>0</v>
      </c>
      <c r="AO555" s="405"/>
      <c r="AP555" s="405"/>
      <c r="AQ555" s="405"/>
      <c r="AR555" s="405"/>
      <c r="AS555" s="39"/>
      <c r="AT555" s="58"/>
      <c r="AU555" s="58"/>
      <c r="AV555" s="55"/>
      <c r="AW555" s="57"/>
      <c r="AX555" s="282"/>
      <c r="AY555" s="352">
        <f t="shared" ref="AY555" si="299">AH555</f>
        <v>0</v>
      </c>
      <c r="AZ555" s="350">
        <f>IF(AV554&lt;=設定シート!C$85,AH555,IF(AND(AV554&gt;=設定シート!E$85,AV554&lt;=設定シート!G$85),AH555*105/108,AH555))</f>
        <v>0</v>
      </c>
      <c r="BA555" s="347"/>
      <c r="BB555" s="350">
        <f t="shared" ref="BB555" si="300">IF($AL555="賃金で算定",0,INT(AY555*$AL555/100))</f>
        <v>0</v>
      </c>
      <c r="BC555" s="350">
        <f>IF(AY555=AZ555,BB555,AZ555*$AL555/100)</f>
        <v>0</v>
      </c>
      <c r="BD555" s="234"/>
      <c r="BE555" s="234"/>
      <c r="BL555" s="234">
        <f>IF(AY555=AZ555,0,1)</f>
        <v>0</v>
      </c>
      <c r="BM555" s="234" t="str">
        <f>IF(BL555=1,AL555,"")</f>
        <v/>
      </c>
    </row>
    <row r="556" spans="2:65" s="34" customFormat="1" ht="18" customHeight="1">
      <c r="B556" s="414"/>
      <c r="C556" s="415"/>
      <c r="D556" s="415"/>
      <c r="E556" s="415"/>
      <c r="F556" s="415"/>
      <c r="G556" s="415"/>
      <c r="H556" s="415"/>
      <c r="I556" s="451"/>
      <c r="J556" s="414"/>
      <c r="K556" s="415"/>
      <c r="L556" s="415"/>
      <c r="M556" s="415"/>
      <c r="N556" s="416"/>
      <c r="O556" s="389"/>
      <c r="P556" s="392" t="s">
        <v>45</v>
      </c>
      <c r="Q556" s="387"/>
      <c r="R556" s="380" t="s">
        <v>46</v>
      </c>
      <c r="S556" s="193"/>
      <c r="T556" s="420" t="s">
        <v>47</v>
      </c>
      <c r="U556" s="421"/>
      <c r="V556" s="422"/>
      <c r="W556" s="423"/>
      <c r="X556" s="423"/>
      <c r="Y556" s="77"/>
      <c r="Z556" s="41"/>
      <c r="AA556" s="42"/>
      <c r="AB556" s="42"/>
      <c r="AC556" s="43"/>
      <c r="AD556" s="41"/>
      <c r="AE556" s="42"/>
      <c r="AF556" s="42"/>
      <c r="AG556" s="48"/>
      <c r="AH556" s="409">
        <f>IF(V556="賃金で算定",V557+Z557-AD557,0)</f>
        <v>0</v>
      </c>
      <c r="AI556" s="410"/>
      <c r="AJ556" s="410"/>
      <c r="AK556" s="411"/>
      <c r="AL556" s="68"/>
      <c r="AM556" s="69"/>
      <c r="AN556" s="412"/>
      <c r="AO556" s="413"/>
      <c r="AP556" s="413"/>
      <c r="AQ556" s="413"/>
      <c r="AR556" s="413"/>
      <c r="AS556" s="40"/>
      <c r="AT556" s="58"/>
      <c r="AU556" s="58"/>
      <c r="AV556" s="55" t="str">
        <f>IF(OR(O556="",Q556=""),"", IF(O556&lt;20,DATE(O556+118,Q556,IF(S556="",1,S556)),DATE(O556+88,Q556,IF(S556="",1,S556))))</f>
        <v/>
      </c>
      <c r="AW556" s="57" t="str">
        <f>IF(AV556&lt;=設定シート!C$15,"昔",IF(AV556&lt;=設定シート!E$15,"上",IF(AV556&lt;=設定シート!G$15,"中","下")))</f>
        <v>下</v>
      </c>
      <c r="AX556" s="282">
        <f>IF(AV556&lt;=設定シート!$E$36,5,IF(AV556&lt;=設定シート!$I$36,7,IF(AV556&lt;=設定シート!$M$36,9,11)))</f>
        <v>11</v>
      </c>
      <c r="AY556" s="351"/>
      <c r="AZ556" s="349"/>
      <c r="BA556" s="353">
        <f t="shared" ref="BA556" si="301">AN556</f>
        <v>0</v>
      </c>
      <c r="BB556" s="349"/>
      <c r="BC556" s="349"/>
      <c r="BD556" s="234"/>
      <c r="BE556" s="234"/>
      <c r="BL556" s="1"/>
      <c r="BM556" s="1"/>
    </row>
    <row r="557" spans="2:65" s="34" customFormat="1" ht="18" customHeight="1">
      <c r="B557" s="417"/>
      <c r="C557" s="418"/>
      <c r="D557" s="418"/>
      <c r="E557" s="418"/>
      <c r="F557" s="418"/>
      <c r="G557" s="418"/>
      <c r="H557" s="418"/>
      <c r="I557" s="452"/>
      <c r="J557" s="417"/>
      <c r="K557" s="418"/>
      <c r="L557" s="418"/>
      <c r="M557" s="418"/>
      <c r="N557" s="419"/>
      <c r="O557" s="390"/>
      <c r="P557" s="393" t="s">
        <v>45</v>
      </c>
      <c r="Q557" s="388"/>
      <c r="R557" s="381" t="s">
        <v>46</v>
      </c>
      <c r="S557" s="196"/>
      <c r="T557" s="424" t="s">
        <v>48</v>
      </c>
      <c r="U557" s="425"/>
      <c r="V557" s="426"/>
      <c r="W557" s="427"/>
      <c r="X557" s="427"/>
      <c r="Y557" s="428"/>
      <c r="Z557" s="426"/>
      <c r="AA557" s="427"/>
      <c r="AB557" s="427"/>
      <c r="AC557" s="427"/>
      <c r="AD557" s="426">
        <v>0</v>
      </c>
      <c r="AE557" s="427"/>
      <c r="AF557" s="427"/>
      <c r="AG557" s="428"/>
      <c r="AH557" s="402">
        <f>IF(V556="賃金で算定",0,V557+Z557-AD557)</f>
        <v>0</v>
      </c>
      <c r="AI557" s="402"/>
      <c r="AJ557" s="402"/>
      <c r="AK557" s="403"/>
      <c r="AL557" s="407">
        <f>IF(V556="賃金で算定","賃金で算定",IF(OR(V557=0,$F570="",AV556=""),0,IF(AW556="昔",VLOOKUP($F570,労務比率,AX556,FALSE),IF(AW556="上",VLOOKUP($F570,労務比率,AX556,FALSE),IF(AW556="中",VLOOKUP($F570,労務比率,AX556,FALSE),VLOOKUP($F570,労務比率,AX556,FALSE))))))</f>
        <v>0</v>
      </c>
      <c r="AM557" s="408"/>
      <c r="AN557" s="404">
        <f>IF(V556="賃金で算定",0,INT(AH557*AL557/100))</f>
        <v>0</v>
      </c>
      <c r="AO557" s="405"/>
      <c r="AP557" s="405"/>
      <c r="AQ557" s="405"/>
      <c r="AR557" s="405"/>
      <c r="AS557" s="39"/>
      <c r="AT557" s="58"/>
      <c r="AU557" s="58"/>
      <c r="AV557" s="55"/>
      <c r="AW557" s="57"/>
      <c r="AX557" s="282"/>
      <c r="AY557" s="352">
        <f t="shared" ref="AY557" si="302">AH557</f>
        <v>0</v>
      </c>
      <c r="AZ557" s="350">
        <f>IF(AV556&lt;=設定シート!C$85,AH557,IF(AND(AV556&gt;=設定シート!E$85,AV556&lt;=設定シート!G$85),AH557*105/108,AH557))</f>
        <v>0</v>
      </c>
      <c r="BA557" s="347"/>
      <c r="BB557" s="350">
        <f t="shared" ref="BB557" si="303">IF($AL557="賃金で算定",0,INT(AY557*$AL557/100))</f>
        <v>0</v>
      </c>
      <c r="BC557" s="350">
        <f>IF(AY557=AZ557,BB557,AZ557*$AL557/100)</f>
        <v>0</v>
      </c>
      <c r="BD557" s="234"/>
      <c r="BE557" s="234"/>
      <c r="BL557" s="234">
        <f>IF(AY557=AZ557,0,1)</f>
        <v>0</v>
      </c>
      <c r="BM557" s="234" t="str">
        <f>IF(BL557=1,AL557,"")</f>
        <v/>
      </c>
    </row>
    <row r="558" spans="2:65" s="34" customFormat="1" ht="18" customHeight="1">
      <c r="B558" s="414"/>
      <c r="C558" s="415"/>
      <c r="D558" s="415"/>
      <c r="E558" s="415"/>
      <c r="F558" s="415"/>
      <c r="G558" s="415"/>
      <c r="H558" s="415"/>
      <c r="I558" s="451"/>
      <c r="J558" s="414"/>
      <c r="K558" s="415"/>
      <c r="L558" s="415"/>
      <c r="M558" s="415"/>
      <c r="N558" s="416"/>
      <c r="O558" s="389"/>
      <c r="P558" s="392" t="s">
        <v>45</v>
      </c>
      <c r="Q558" s="387"/>
      <c r="R558" s="380" t="s">
        <v>46</v>
      </c>
      <c r="S558" s="193"/>
      <c r="T558" s="420" t="s">
        <v>47</v>
      </c>
      <c r="U558" s="421"/>
      <c r="V558" s="422"/>
      <c r="W558" s="423"/>
      <c r="X558" s="423"/>
      <c r="Y558" s="78"/>
      <c r="Z558" s="37"/>
      <c r="AA558" s="38"/>
      <c r="AB558" s="38"/>
      <c r="AC558" s="49"/>
      <c r="AD558" s="37"/>
      <c r="AE558" s="38"/>
      <c r="AF558" s="38"/>
      <c r="AG558" s="50"/>
      <c r="AH558" s="409">
        <f>IF(V558="賃金で算定",V559+Z559-AD559,0)</f>
        <v>0</v>
      </c>
      <c r="AI558" s="410"/>
      <c r="AJ558" s="410"/>
      <c r="AK558" s="411"/>
      <c r="AL558" s="68"/>
      <c r="AM558" s="69"/>
      <c r="AN558" s="412"/>
      <c r="AO558" s="413"/>
      <c r="AP558" s="413"/>
      <c r="AQ558" s="413"/>
      <c r="AR558" s="413"/>
      <c r="AS558" s="40"/>
      <c r="AT558" s="58"/>
      <c r="AU558" s="58"/>
      <c r="AV558" s="55" t="str">
        <f>IF(OR(O558="",Q558=""),"", IF(O558&lt;20,DATE(O558+118,Q558,IF(S558="",1,S558)),DATE(O558+88,Q558,IF(S558="",1,S558))))</f>
        <v/>
      </c>
      <c r="AW558" s="57" t="str">
        <f>IF(AV558&lt;=設定シート!C$15,"昔",IF(AV558&lt;=設定シート!E$15,"上",IF(AV558&lt;=設定シート!G$15,"中","下")))</f>
        <v>下</v>
      </c>
      <c r="AX558" s="282">
        <f>IF(AV558&lt;=設定シート!$E$36,5,IF(AV558&lt;=設定シート!$I$36,7,IF(AV558&lt;=設定シート!$M$36,9,11)))</f>
        <v>11</v>
      </c>
      <c r="AY558" s="351"/>
      <c r="AZ558" s="349"/>
      <c r="BA558" s="353">
        <f t="shared" ref="BA558" si="304">AN558</f>
        <v>0</v>
      </c>
      <c r="BB558" s="349"/>
      <c r="BC558" s="349"/>
      <c r="BD558" s="234"/>
      <c r="BE558" s="234"/>
      <c r="BL558" s="1"/>
      <c r="BM558" s="1"/>
    </row>
    <row r="559" spans="2:65" s="34" customFormat="1" ht="18" customHeight="1">
      <c r="B559" s="417"/>
      <c r="C559" s="418"/>
      <c r="D559" s="418"/>
      <c r="E559" s="418"/>
      <c r="F559" s="418"/>
      <c r="G559" s="418"/>
      <c r="H559" s="418"/>
      <c r="I559" s="452"/>
      <c r="J559" s="417"/>
      <c r="K559" s="418"/>
      <c r="L559" s="418"/>
      <c r="M559" s="418"/>
      <c r="N559" s="419"/>
      <c r="O559" s="390"/>
      <c r="P559" s="393" t="s">
        <v>45</v>
      </c>
      <c r="Q559" s="388"/>
      <c r="R559" s="381" t="s">
        <v>46</v>
      </c>
      <c r="S559" s="196"/>
      <c r="T559" s="424" t="s">
        <v>48</v>
      </c>
      <c r="U559" s="425"/>
      <c r="V559" s="426"/>
      <c r="W559" s="427"/>
      <c r="X559" s="427"/>
      <c r="Y559" s="428"/>
      <c r="Z559" s="453"/>
      <c r="AA559" s="454"/>
      <c r="AB559" s="454"/>
      <c r="AC559" s="454"/>
      <c r="AD559" s="426">
        <v>0</v>
      </c>
      <c r="AE559" s="427"/>
      <c r="AF559" s="427"/>
      <c r="AG559" s="428"/>
      <c r="AH559" s="402">
        <f>IF(V558="賃金で算定",0,V559+Z559-AD559)</f>
        <v>0</v>
      </c>
      <c r="AI559" s="402"/>
      <c r="AJ559" s="402"/>
      <c r="AK559" s="403"/>
      <c r="AL559" s="407">
        <f>IF(V558="賃金で算定","賃金で算定",IF(OR(V559=0,$F570="",AV558=""),0,IF(AW558="昔",VLOOKUP($F570,労務比率,AX558,FALSE),IF(AW558="上",VLOOKUP($F570,労務比率,AX558,FALSE),IF(AW558="中",VLOOKUP($F570,労務比率,AX558,FALSE),VLOOKUP($F570,労務比率,AX558,FALSE))))))</f>
        <v>0</v>
      </c>
      <c r="AM559" s="408"/>
      <c r="AN559" s="404">
        <f>IF(V558="賃金で算定",0,INT(AH559*AL559/100))</f>
        <v>0</v>
      </c>
      <c r="AO559" s="405"/>
      <c r="AP559" s="405"/>
      <c r="AQ559" s="405"/>
      <c r="AR559" s="405"/>
      <c r="AS559" s="39"/>
      <c r="AT559" s="58"/>
      <c r="AU559" s="58"/>
      <c r="AV559" s="55"/>
      <c r="AW559" s="57"/>
      <c r="AX559" s="282"/>
      <c r="AY559" s="352">
        <f t="shared" ref="AY559" si="305">AH559</f>
        <v>0</v>
      </c>
      <c r="AZ559" s="350">
        <f>IF(AV558&lt;=設定シート!C$85,AH559,IF(AND(AV558&gt;=設定シート!E$85,AV558&lt;=設定シート!G$85),AH559*105/108,AH559))</f>
        <v>0</v>
      </c>
      <c r="BA559" s="347"/>
      <c r="BB559" s="350">
        <f t="shared" ref="BB559" si="306">IF($AL559="賃金で算定",0,INT(AY559*$AL559/100))</f>
        <v>0</v>
      </c>
      <c r="BC559" s="350">
        <f>IF(AY559=AZ559,BB559,AZ559*$AL559/100)</f>
        <v>0</v>
      </c>
      <c r="BD559" s="234"/>
      <c r="BE559" s="234"/>
      <c r="BL559" s="234">
        <f>IF(AY559=AZ559,0,1)</f>
        <v>0</v>
      </c>
      <c r="BM559" s="234" t="str">
        <f>IF(BL559=1,AL559,"")</f>
        <v/>
      </c>
    </row>
    <row r="560" spans="2:65" s="34" customFormat="1" ht="18" customHeight="1">
      <c r="B560" s="414"/>
      <c r="C560" s="415"/>
      <c r="D560" s="415"/>
      <c r="E560" s="415"/>
      <c r="F560" s="415"/>
      <c r="G560" s="415"/>
      <c r="H560" s="415"/>
      <c r="I560" s="451"/>
      <c r="J560" s="414"/>
      <c r="K560" s="415"/>
      <c r="L560" s="415"/>
      <c r="M560" s="415"/>
      <c r="N560" s="416"/>
      <c r="O560" s="389"/>
      <c r="P560" s="392" t="s">
        <v>45</v>
      </c>
      <c r="Q560" s="387"/>
      <c r="R560" s="380" t="s">
        <v>46</v>
      </c>
      <c r="S560" s="193"/>
      <c r="T560" s="420" t="s">
        <v>47</v>
      </c>
      <c r="U560" s="421"/>
      <c r="V560" s="422"/>
      <c r="W560" s="423"/>
      <c r="X560" s="423"/>
      <c r="Y560" s="77"/>
      <c r="Z560" s="41"/>
      <c r="AA560" s="42"/>
      <c r="AB560" s="42"/>
      <c r="AC560" s="43"/>
      <c r="AD560" s="41"/>
      <c r="AE560" s="42"/>
      <c r="AF560" s="42"/>
      <c r="AG560" s="48"/>
      <c r="AH560" s="409">
        <f>IF(V560="賃金で算定",V561+Z561-AD561,0)</f>
        <v>0</v>
      </c>
      <c r="AI560" s="410"/>
      <c r="AJ560" s="410"/>
      <c r="AK560" s="411"/>
      <c r="AL560" s="68"/>
      <c r="AM560" s="69"/>
      <c r="AN560" s="412"/>
      <c r="AO560" s="413"/>
      <c r="AP560" s="413"/>
      <c r="AQ560" s="413"/>
      <c r="AR560" s="413"/>
      <c r="AS560" s="40"/>
      <c r="AT560" s="58"/>
      <c r="AU560" s="58"/>
      <c r="AV560" s="55" t="str">
        <f>IF(OR(O560="",Q560=""),"", IF(O560&lt;20,DATE(O560+118,Q560,IF(S560="",1,S560)),DATE(O560+88,Q560,IF(S560="",1,S560))))</f>
        <v/>
      </c>
      <c r="AW560" s="57" t="str">
        <f>IF(AV560&lt;=設定シート!C$15,"昔",IF(AV560&lt;=設定シート!E$15,"上",IF(AV560&lt;=設定シート!G$15,"中","下")))</f>
        <v>下</v>
      </c>
      <c r="AX560" s="282">
        <f>IF(AV560&lt;=設定シート!$E$36,5,IF(AV560&lt;=設定シート!$I$36,7,IF(AV560&lt;=設定シート!$M$36,9,11)))</f>
        <v>11</v>
      </c>
      <c r="AY560" s="351"/>
      <c r="AZ560" s="349"/>
      <c r="BA560" s="353">
        <f t="shared" ref="BA560" si="307">AN560</f>
        <v>0</v>
      </c>
      <c r="BB560" s="349"/>
      <c r="BC560" s="349"/>
      <c r="BD560" s="234"/>
      <c r="BE560" s="234"/>
      <c r="BL560" s="1"/>
      <c r="BM560" s="1"/>
    </row>
    <row r="561" spans="2:65" s="34" customFormat="1" ht="18" customHeight="1">
      <c r="B561" s="417"/>
      <c r="C561" s="418"/>
      <c r="D561" s="418"/>
      <c r="E561" s="418"/>
      <c r="F561" s="418"/>
      <c r="G561" s="418"/>
      <c r="H561" s="418"/>
      <c r="I561" s="452"/>
      <c r="J561" s="417"/>
      <c r="K561" s="418"/>
      <c r="L561" s="418"/>
      <c r="M561" s="418"/>
      <c r="N561" s="419"/>
      <c r="O561" s="390"/>
      <c r="P561" s="393" t="s">
        <v>45</v>
      </c>
      <c r="Q561" s="388"/>
      <c r="R561" s="381" t="s">
        <v>46</v>
      </c>
      <c r="S561" s="196"/>
      <c r="T561" s="424" t="s">
        <v>48</v>
      </c>
      <c r="U561" s="425"/>
      <c r="V561" s="426"/>
      <c r="W561" s="427"/>
      <c r="X561" s="427"/>
      <c r="Y561" s="428"/>
      <c r="Z561" s="426"/>
      <c r="AA561" s="427"/>
      <c r="AB561" s="427"/>
      <c r="AC561" s="427"/>
      <c r="AD561" s="426">
        <v>0</v>
      </c>
      <c r="AE561" s="427"/>
      <c r="AF561" s="427"/>
      <c r="AG561" s="428"/>
      <c r="AH561" s="402">
        <f>IF(V560="賃金で算定",0,V561+Z561-AD561)</f>
        <v>0</v>
      </c>
      <c r="AI561" s="402"/>
      <c r="AJ561" s="402"/>
      <c r="AK561" s="403"/>
      <c r="AL561" s="407">
        <f>IF(V560="賃金で算定","賃金で算定",IF(OR(V561=0,$F570="",AV560=""),0,IF(AW560="昔",VLOOKUP($F570,労務比率,AX560,FALSE),IF(AW560="上",VLOOKUP($F570,労務比率,AX560,FALSE),IF(AW560="中",VLOOKUP($F570,労務比率,AX560,FALSE),VLOOKUP($F570,労務比率,AX560,FALSE))))))</f>
        <v>0</v>
      </c>
      <c r="AM561" s="408"/>
      <c r="AN561" s="404">
        <f>IF(V560="賃金で算定",0,INT(AH561*AL561/100))</f>
        <v>0</v>
      </c>
      <c r="AO561" s="405"/>
      <c r="AP561" s="405"/>
      <c r="AQ561" s="405"/>
      <c r="AR561" s="405"/>
      <c r="AS561" s="39"/>
      <c r="AT561" s="58"/>
      <c r="AU561" s="58"/>
      <c r="AV561" s="55"/>
      <c r="AW561" s="57"/>
      <c r="AX561" s="282"/>
      <c r="AY561" s="352">
        <f t="shared" ref="AY561" si="308">AH561</f>
        <v>0</v>
      </c>
      <c r="AZ561" s="350">
        <f>IF(AV560&lt;=設定シート!C$85,AH561,IF(AND(AV560&gt;=設定シート!E$85,AV560&lt;=設定シート!G$85),AH561*105/108,AH561))</f>
        <v>0</v>
      </c>
      <c r="BA561" s="347"/>
      <c r="BB561" s="350">
        <f t="shared" ref="BB561" si="309">IF($AL561="賃金で算定",0,INT(AY561*$AL561/100))</f>
        <v>0</v>
      </c>
      <c r="BC561" s="350">
        <f>IF(AY561=AZ561,BB561,AZ561*$AL561/100)</f>
        <v>0</v>
      </c>
      <c r="BD561" s="234"/>
      <c r="BE561" s="234"/>
      <c r="BL561" s="234">
        <f>IF(AY561=AZ561,0,1)</f>
        <v>0</v>
      </c>
      <c r="BM561" s="234" t="str">
        <f>IF(BL561=1,AL561,"")</f>
        <v/>
      </c>
    </row>
    <row r="562" spans="2:65" s="34" customFormat="1" ht="18" customHeight="1">
      <c r="B562" s="414"/>
      <c r="C562" s="415"/>
      <c r="D562" s="415"/>
      <c r="E562" s="415"/>
      <c r="F562" s="415"/>
      <c r="G562" s="415"/>
      <c r="H562" s="415"/>
      <c r="I562" s="451"/>
      <c r="J562" s="414"/>
      <c r="K562" s="415"/>
      <c r="L562" s="415"/>
      <c r="M562" s="415"/>
      <c r="N562" s="416"/>
      <c r="O562" s="389"/>
      <c r="P562" s="392" t="s">
        <v>45</v>
      </c>
      <c r="Q562" s="387"/>
      <c r="R562" s="380" t="s">
        <v>46</v>
      </c>
      <c r="S562" s="193"/>
      <c r="T562" s="420" t="s">
        <v>47</v>
      </c>
      <c r="U562" s="421"/>
      <c r="V562" s="422"/>
      <c r="W562" s="423"/>
      <c r="X562" s="423"/>
      <c r="Y562" s="77"/>
      <c r="Z562" s="41"/>
      <c r="AA562" s="42"/>
      <c r="AB562" s="42"/>
      <c r="AC562" s="43"/>
      <c r="AD562" s="41"/>
      <c r="AE562" s="42"/>
      <c r="AF562" s="42"/>
      <c r="AG562" s="48"/>
      <c r="AH562" s="409">
        <f>IF(V562="賃金で算定",V563+Z563-AD563,0)</f>
        <v>0</v>
      </c>
      <c r="AI562" s="410"/>
      <c r="AJ562" s="410"/>
      <c r="AK562" s="411"/>
      <c r="AL562" s="68"/>
      <c r="AM562" s="69"/>
      <c r="AN562" s="412"/>
      <c r="AO562" s="413"/>
      <c r="AP562" s="413"/>
      <c r="AQ562" s="413"/>
      <c r="AR562" s="413"/>
      <c r="AS562" s="40"/>
      <c r="AT562" s="58"/>
      <c r="AU562" s="58"/>
      <c r="AV562" s="55" t="str">
        <f>IF(OR(O562="",Q562=""),"", IF(O562&lt;20,DATE(O562+118,Q562,IF(S562="",1,S562)),DATE(O562+88,Q562,IF(S562="",1,S562))))</f>
        <v/>
      </c>
      <c r="AW562" s="57" t="str">
        <f>IF(AV562&lt;=設定シート!C$15,"昔",IF(AV562&lt;=設定シート!E$15,"上",IF(AV562&lt;=設定シート!G$15,"中","下")))</f>
        <v>下</v>
      </c>
      <c r="AX562" s="282">
        <f>IF(AV562&lt;=設定シート!$E$36,5,IF(AV562&lt;=設定シート!$I$36,7,IF(AV562&lt;=設定シート!$M$36,9,11)))</f>
        <v>11</v>
      </c>
      <c r="AY562" s="351"/>
      <c r="AZ562" s="349"/>
      <c r="BA562" s="353">
        <f t="shared" ref="BA562" si="310">AN562</f>
        <v>0</v>
      </c>
      <c r="BB562" s="349"/>
      <c r="BC562" s="349"/>
      <c r="BD562" s="234"/>
      <c r="BE562" s="234"/>
      <c r="BL562" s="1"/>
      <c r="BM562" s="1"/>
    </row>
    <row r="563" spans="2:65" s="34" customFormat="1" ht="18" customHeight="1">
      <c r="B563" s="417"/>
      <c r="C563" s="418"/>
      <c r="D563" s="418"/>
      <c r="E563" s="418"/>
      <c r="F563" s="418"/>
      <c r="G563" s="418"/>
      <c r="H563" s="418"/>
      <c r="I563" s="452"/>
      <c r="J563" s="417"/>
      <c r="K563" s="418"/>
      <c r="L563" s="418"/>
      <c r="M563" s="418"/>
      <c r="N563" s="419"/>
      <c r="O563" s="390"/>
      <c r="P563" s="393" t="s">
        <v>45</v>
      </c>
      <c r="Q563" s="388"/>
      <c r="R563" s="381" t="s">
        <v>46</v>
      </c>
      <c r="S563" s="196"/>
      <c r="T563" s="424" t="s">
        <v>48</v>
      </c>
      <c r="U563" s="425"/>
      <c r="V563" s="426"/>
      <c r="W563" s="427"/>
      <c r="X563" s="427"/>
      <c r="Y563" s="428"/>
      <c r="Z563" s="426"/>
      <c r="AA563" s="427"/>
      <c r="AB563" s="427"/>
      <c r="AC563" s="427"/>
      <c r="AD563" s="426">
        <v>0</v>
      </c>
      <c r="AE563" s="427"/>
      <c r="AF563" s="427"/>
      <c r="AG563" s="428"/>
      <c r="AH563" s="402">
        <f>IF(V562="賃金で算定",0,V563+Z563-AD563)</f>
        <v>0</v>
      </c>
      <c r="AI563" s="402"/>
      <c r="AJ563" s="402"/>
      <c r="AK563" s="403"/>
      <c r="AL563" s="407">
        <f>IF(V562="賃金で算定","賃金で算定",IF(OR(V563=0,$F570="",AV562=""),0,IF(AW562="昔",VLOOKUP($F570,労務比率,AX562,FALSE),IF(AW562="上",VLOOKUP($F570,労務比率,AX562,FALSE),IF(AW562="中",VLOOKUP($F570,労務比率,AX562,FALSE),VLOOKUP($F570,労務比率,AX562,FALSE))))))</f>
        <v>0</v>
      </c>
      <c r="AM563" s="408"/>
      <c r="AN563" s="404">
        <f>IF(V562="賃金で算定",0,INT(AH563*AL563/100))</f>
        <v>0</v>
      </c>
      <c r="AO563" s="405"/>
      <c r="AP563" s="405"/>
      <c r="AQ563" s="405"/>
      <c r="AR563" s="405"/>
      <c r="AS563" s="39"/>
      <c r="AT563" s="58"/>
      <c r="AU563" s="58"/>
      <c r="AV563" s="55"/>
      <c r="AW563" s="57"/>
      <c r="AX563" s="282"/>
      <c r="AY563" s="352">
        <f t="shared" ref="AY563" si="311">AH563</f>
        <v>0</v>
      </c>
      <c r="AZ563" s="350">
        <f>IF(AV562&lt;=設定シート!C$85,AH563,IF(AND(AV562&gt;=設定シート!E$85,AV562&lt;=設定シート!G$85),AH563*105/108,AH563))</f>
        <v>0</v>
      </c>
      <c r="BA563" s="347"/>
      <c r="BB563" s="350">
        <f t="shared" ref="BB563" si="312">IF($AL563="賃金で算定",0,INT(AY563*$AL563/100))</f>
        <v>0</v>
      </c>
      <c r="BC563" s="350">
        <f>IF(AY563=AZ563,BB563,AZ563*$AL563/100)</f>
        <v>0</v>
      </c>
      <c r="BD563" s="234"/>
      <c r="BE563" s="234"/>
      <c r="BL563" s="234">
        <f>IF(AY563=AZ563,0,1)</f>
        <v>0</v>
      </c>
      <c r="BM563" s="234" t="str">
        <f>IF(BL563=1,AL563,"")</f>
        <v/>
      </c>
    </row>
    <row r="564" spans="2:65" s="34" customFormat="1" ht="18" customHeight="1">
      <c r="B564" s="414"/>
      <c r="C564" s="415"/>
      <c r="D564" s="415"/>
      <c r="E564" s="415"/>
      <c r="F564" s="415"/>
      <c r="G564" s="415"/>
      <c r="H564" s="415"/>
      <c r="I564" s="451"/>
      <c r="J564" s="414"/>
      <c r="K564" s="415"/>
      <c r="L564" s="415"/>
      <c r="M564" s="415"/>
      <c r="N564" s="416"/>
      <c r="O564" s="389"/>
      <c r="P564" s="392" t="s">
        <v>45</v>
      </c>
      <c r="Q564" s="387"/>
      <c r="R564" s="380" t="s">
        <v>46</v>
      </c>
      <c r="S564" s="193"/>
      <c r="T564" s="420" t="s">
        <v>47</v>
      </c>
      <c r="U564" s="421"/>
      <c r="V564" s="422"/>
      <c r="W564" s="423"/>
      <c r="X564" s="423"/>
      <c r="Y564" s="77"/>
      <c r="Z564" s="41"/>
      <c r="AA564" s="42"/>
      <c r="AB564" s="42"/>
      <c r="AC564" s="43"/>
      <c r="AD564" s="41"/>
      <c r="AE564" s="42"/>
      <c r="AF564" s="42"/>
      <c r="AG564" s="48"/>
      <c r="AH564" s="409">
        <f>IF(V564="賃金で算定",V565+Z565-AD565,0)</f>
        <v>0</v>
      </c>
      <c r="AI564" s="410"/>
      <c r="AJ564" s="410"/>
      <c r="AK564" s="411"/>
      <c r="AL564" s="68"/>
      <c r="AM564" s="69"/>
      <c r="AN564" s="412"/>
      <c r="AO564" s="413"/>
      <c r="AP564" s="413"/>
      <c r="AQ564" s="413"/>
      <c r="AR564" s="413"/>
      <c r="AS564" s="40"/>
      <c r="AT564" s="58"/>
      <c r="AU564" s="58"/>
      <c r="AV564" s="55" t="str">
        <f>IF(OR(O564="",Q564=""),"", IF(O564&lt;20,DATE(O564+118,Q564,IF(S564="",1,S564)),DATE(O564+88,Q564,IF(S564="",1,S564))))</f>
        <v/>
      </c>
      <c r="AW564" s="57" t="str">
        <f>IF(AV564&lt;=設定シート!C$15,"昔",IF(AV564&lt;=設定シート!E$15,"上",IF(AV564&lt;=設定シート!G$15,"中","下")))</f>
        <v>下</v>
      </c>
      <c r="AX564" s="282">
        <f>IF(AV564&lt;=設定シート!$E$36,5,IF(AV564&lt;=設定シート!$I$36,7,IF(AV564&lt;=設定シート!$M$36,9,11)))</f>
        <v>11</v>
      </c>
      <c r="AY564" s="351"/>
      <c r="AZ564" s="349"/>
      <c r="BA564" s="353">
        <f t="shared" ref="BA564" si="313">AN564</f>
        <v>0</v>
      </c>
      <c r="BB564" s="349"/>
      <c r="BC564" s="349"/>
      <c r="BD564" s="234"/>
      <c r="BE564" s="234"/>
      <c r="BL564" s="1"/>
      <c r="BM564" s="1"/>
    </row>
    <row r="565" spans="2:65" s="34" customFormat="1" ht="18" customHeight="1">
      <c r="B565" s="417"/>
      <c r="C565" s="418"/>
      <c r="D565" s="418"/>
      <c r="E565" s="418"/>
      <c r="F565" s="418"/>
      <c r="G565" s="418"/>
      <c r="H565" s="418"/>
      <c r="I565" s="452"/>
      <c r="J565" s="417"/>
      <c r="K565" s="418"/>
      <c r="L565" s="418"/>
      <c r="M565" s="418"/>
      <c r="N565" s="419"/>
      <c r="O565" s="390"/>
      <c r="P565" s="393" t="s">
        <v>45</v>
      </c>
      <c r="Q565" s="388"/>
      <c r="R565" s="381" t="s">
        <v>46</v>
      </c>
      <c r="S565" s="196"/>
      <c r="T565" s="424" t="s">
        <v>48</v>
      </c>
      <c r="U565" s="425"/>
      <c r="V565" s="426"/>
      <c r="W565" s="427"/>
      <c r="X565" s="427"/>
      <c r="Y565" s="428"/>
      <c r="Z565" s="426"/>
      <c r="AA565" s="427"/>
      <c r="AB565" s="427"/>
      <c r="AC565" s="427"/>
      <c r="AD565" s="426"/>
      <c r="AE565" s="427"/>
      <c r="AF565" s="427"/>
      <c r="AG565" s="428"/>
      <c r="AH565" s="402">
        <f>IF(V564="賃金で算定",0,V565+Z565-AD565)</f>
        <v>0</v>
      </c>
      <c r="AI565" s="402"/>
      <c r="AJ565" s="402"/>
      <c r="AK565" s="403"/>
      <c r="AL565" s="407">
        <f>IF(V564="賃金で算定","賃金で算定",IF(OR(V565=0,$F570="",AV564=""),0,IF(AW564="昔",VLOOKUP($F570,労務比率,AX564,FALSE),IF(AW564="上",VLOOKUP($F570,労務比率,AX564,FALSE),IF(AW564="中",VLOOKUP($F570,労務比率,AX564,FALSE),VLOOKUP($F570,労務比率,AX564,FALSE))))))</f>
        <v>0</v>
      </c>
      <c r="AM565" s="408"/>
      <c r="AN565" s="404">
        <f>IF(V564="賃金で算定",0,INT(AH565*AL565/100))</f>
        <v>0</v>
      </c>
      <c r="AO565" s="405"/>
      <c r="AP565" s="405"/>
      <c r="AQ565" s="405"/>
      <c r="AR565" s="405"/>
      <c r="AS565" s="39"/>
      <c r="AT565" s="58"/>
      <c r="AU565" s="58"/>
      <c r="AV565" s="55"/>
      <c r="AW565" s="57"/>
      <c r="AX565" s="282"/>
      <c r="AY565" s="352">
        <f t="shared" ref="AY565" si="314">AH565</f>
        <v>0</v>
      </c>
      <c r="AZ565" s="350">
        <f>IF(AV564&lt;=設定シート!C$85,AH565,IF(AND(AV564&gt;=設定シート!E$85,AV564&lt;=設定シート!G$85),AH565*105/108,AH565))</f>
        <v>0</v>
      </c>
      <c r="BA565" s="347"/>
      <c r="BB565" s="350">
        <f t="shared" ref="BB565" si="315">IF($AL565="賃金で算定",0,INT(AY565*$AL565/100))</f>
        <v>0</v>
      </c>
      <c r="BC565" s="350">
        <f>IF(AY565=AZ565,BB565,AZ565*$AL565/100)</f>
        <v>0</v>
      </c>
      <c r="BD565" s="234"/>
      <c r="BE565" s="234"/>
      <c r="BL565" s="234">
        <f>IF(AY565=AZ565,0,1)</f>
        <v>0</v>
      </c>
      <c r="BM565" s="234" t="str">
        <f>IF(BL565=1,AL565,"")</f>
        <v/>
      </c>
    </row>
    <row r="566" spans="2:65" s="34" customFormat="1" ht="18" customHeight="1">
      <c r="B566" s="414"/>
      <c r="C566" s="415"/>
      <c r="D566" s="415"/>
      <c r="E566" s="415"/>
      <c r="F566" s="415"/>
      <c r="G566" s="415"/>
      <c r="H566" s="415"/>
      <c r="I566" s="451"/>
      <c r="J566" s="414"/>
      <c r="K566" s="415"/>
      <c r="L566" s="415"/>
      <c r="M566" s="415"/>
      <c r="N566" s="416"/>
      <c r="O566" s="389"/>
      <c r="P566" s="392" t="s">
        <v>45</v>
      </c>
      <c r="Q566" s="387"/>
      <c r="R566" s="380" t="s">
        <v>46</v>
      </c>
      <c r="S566" s="193"/>
      <c r="T566" s="420" t="s">
        <v>47</v>
      </c>
      <c r="U566" s="421"/>
      <c r="V566" s="422"/>
      <c r="W566" s="423"/>
      <c r="X566" s="423"/>
      <c r="Y566" s="77"/>
      <c r="Z566" s="41"/>
      <c r="AA566" s="42"/>
      <c r="AB566" s="42"/>
      <c r="AC566" s="43"/>
      <c r="AD566" s="41"/>
      <c r="AE566" s="42"/>
      <c r="AF566" s="42"/>
      <c r="AG566" s="48"/>
      <c r="AH566" s="409">
        <f>IF(V566="賃金で算定",V567+Z567-AD567,0)</f>
        <v>0</v>
      </c>
      <c r="AI566" s="410"/>
      <c r="AJ566" s="410"/>
      <c r="AK566" s="411"/>
      <c r="AL566" s="68"/>
      <c r="AM566" s="69"/>
      <c r="AN566" s="412"/>
      <c r="AO566" s="413"/>
      <c r="AP566" s="413"/>
      <c r="AQ566" s="413"/>
      <c r="AR566" s="413"/>
      <c r="AS566" s="40"/>
      <c r="AT566" s="58"/>
      <c r="AU566" s="58"/>
      <c r="AV566" s="55" t="str">
        <f>IF(OR(O566="",Q566=""),"", IF(O566&lt;20,DATE(O566+118,Q566,IF(S566="",1,S566)),DATE(O566+88,Q566,IF(S566="",1,S566))))</f>
        <v/>
      </c>
      <c r="AW566" s="57" t="str">
        <f>IF(AV566&lt;=設定シート!C$15,"昔",IF(AV566&lt;=設定シート!E$15,"上",IF(AV566&lt;=設定シート!G$15,"中","下")))</f>
        <v>下</v>
      </c>
      <c r="AX566" s="282">
        <f>IF(AV566&lt;=設定シート!$E$36,5,IF(AV566&lt;=設定シート!$I$36,7,IF(AV566&lt;=設定シート!$M$36,9,11)))</f>
        <v>11</v>
      </c>
      <c r="AY566" s="351"/>
      <c r="AZ566" s="349"/>
      <c r="BA566" s="353">
        <f t="shared" ref="BA566" si="316">AN566</f>
        <v>0</v>
      </c>
      <c r="BB566" s="349"/>
      <c r="BC566" s="349"/>
      <c r="BD566" s="234"/>
      <c r="BE566" s="234"/>
      <c r="BL566" s="1"/>
      <c r="BM566" s="1"/>
    </row>
    <row r="567" spans="2:65" s="34" customFormat="1" ht="18" customHeight="1">
      <c r="B567" s="417"/>
      <c r="C567" s="418"/>
      <c r="D567" s="418"/>
      <c r="E567" s="418"/>
      <c r="F567" s="418"/>
      <c r="G567" s="418"/>
      <c r="H567" s="418"/>
      <c r="I567" s="452"/>
      <c r="J567" s="417"/>
      <c r="K567" s="418"/>
      <c r="L567" s="418"/>
      <c r="M567" s="418"/>
      <c r="N567" s="419"/>
      <c r="O567" s="390"/>
      <c r="P567" s="393" t="s">
        <v>45</v>
      </c>
      <c r="Q567" s="388"/>
      <c r="R567" s="381" t="s">
        <v>46</v>
      </c>
      <c r="S567" s="196"/>
      <c r="T567" s="424" t="s">
        <v>48</v>
      </c>
      <c r="U567" s="425"/>
      <c r="V567" s="426"/>
      <c r="W567" s="427"/>
      <c r="X567" s="427"/>
      <c r="Y567" s="428"/>
      <c r="Z567" s="426"/>
      <c r="AA567" s="427"/>
      <c r="AB567" s="427"/>
      <c r="AC567" s="427"/>
      <c r="AD567" s="426">
        <v>0</v>
      </c>
      <c r="AE567" s="427"/>
      <c r="AF567" s="427"/>
      <c r="AG567" s="428"/>
      <c r="AH567" s="402">
        <f>IF(V566="賃金で算定",0,V567+Z567-AD567)</f>
        <v>0</v>
      </c>
      <c r="AI567" s="402"/>
      <c r="AJ567" s="402"/>
      <c r="AK567" s="403"/>
      <c r="AL567" s="407">
        <f>IF(V566="賃金で算定","賃金で算定",IF(OR(V567=0,$F570="",AV566=""),0,IF(AW566="昔",VLOOKUP($F570,労務比率,AX566,FALSE),IF(AW566="上",VLOOKUP($F570,労務比率,AX566,FALSE),IF(AW566="中",VLOOKUP($F570,労務比率,AX566,FALSE),VLOOKUP($F570,労務比率,AX566,FALSE))))))</f>
        <v>0</v>
      </c>
      <c r="AM567" s="408"/>
      <c r="AN567" s="404">
        <f>IF(V566="賃金で算定",0,INT(AH567*AL567/100))</f>
        <v>0</v>
      </c>
      <c r="AO567" s="405"/>
      <c r="AP567" s="405"/>
      <c r="AQ567" s="405"/>
      <c r="AR567" s="405"/>
      <c r="AS567" s="39"/>
      <c r="AT567" s="58"/>
      <c r="AU567" s="58"/>
      <c r="AV567" s="55"/>
      <c r="AW567" s="57"/>
      <c r="AX567" s="282"/>
      <c r="AY567" s="352">
        <f t="shared" ref="AY567" si="317">AH567</f>
        <v>0</v>
      </c>
      <c r="AZ567" s="350">
        <f>IF(AV566&lt;=設定シート!C$85,AH567,IF(AND(AV566&gt;=設定シート!E$85,AV566&lt;=設定シート!G$85),AH567*105/108,AH567))</f>
        <v>0</v>
      </c>
      <c r="BA567" s="347"/>
      <c r="BB567" s="350">
        <f t="shared" ref="BB567" si="318">IF($AL567="賃金で算定",0,INT(AY567*$AL567/100))</f>
        <v>0</v>
      </c>
      <c r="BC567" s="350">
        <f>IF(AY567=AZ567,BB567,AZ567*$AL567/100)</f>
        <v>0</v>
      </c>
      <c r="BD567" s="234"/>
      <c r="BE567" s="234"/>
      <c r="BL567" s="234">
        <f>IF(AY567=AZ567,0,1)</f>
        <v>0</v>
      </c>
      <c r="BM567" s="234" t="str">
        <f>IF(BL567=1,AL567,"")</f>
        <v/>
      </c>
    </row>
    <row r="568" spans="2:65" s="34" customFormat="1" ht="18" customHeight="1">
      <c r="B568" s="414"/>
      <c r="C568" s="415"/>
      <c r="D568" s="415"/>
      <c r="E568" s="415"/>
      <c r="F568" s="415"/>
      <c r="G568" s="415"/>
      <c r="H568" s="415"/>
      <c r="I568" s="451"/>
      <c r="J568" s="414"/>
      <c r="K568" s="415"/>
      <c r="L568" s="415"/>
      <c r="M568" s="415"/>
      <c r="N568" s="416"/>
      <c r="O568" s="389"/>
      <c r="P568" s="392" t="s">
        <v>45</v>
      </c>
      <c r="Q568" s="387"/>
      <c r="R568" s="380" t="s">
        <v>46</v>
      </c>
      <c r="S568" s="193"/>
      <c r="T568" s="420" t="s">
        <v>47</v>
      </c>
      <c r="U568" s="421"/>
      <c r="V568" s="422"/>
      <c r="W568" s="423"/>
      <c r="X568" s="423"/>
      <c r="Y568" s="77"/>
      <c r="Z568" s="41"/>
      <c r="AA568" s="42"/>
      <c r="AB568" s="42"/>
      <c r="AC568" s="43"/>
      <c r="AD568" s="41"/>
      <c r="AE568" s="42"/>
      <c r="AF568" s="42"/>
      <c r="AG568" s="48"/>
      <c r="AH568" s="409">
        <f>IF(V568="賃金で算定",V569+Z569-AD569,0)</f>
        <v>0</v>
      </c>
      <c r="AI568" s="410"/>
      <c r="AJ568" s="410"/>
      <c r="AK568" s="411"/>
      <c r="AL568" s="68"/>
      <c r="AM568" s="69"/>
      <c r="AN568" s="412"/>
      <c r="AO568" s="413"/>
      <c r="AP568" s="413"/>
      <c r="AQ568" s="413"/>
      <c r="AR568" s="413"/>
      <c r="AS568" s="40"/>
      <c r="AT568" s="58"/>
      <c r="AU568" s="58"/>
      <c r="AV568" s="55" t="str">
        <f>IF(OR(O568="",Q568=""),"", IF(O568&lt;20,DATE(O568+118,Q568,IF(S568="",1,S568)),DATE(O568+88,Q568,IF(S568="",1,S568))))</f>
        <v/>
      </c>
      <c r="AW568" s="57" t="str">
        <f>IF(AV568&lt;=設定シート!C$15,"昔",IF(AV568&lt;=設定シート!E$15,"上",IF(AV568&lt;=設定シート!G$15,"中","下")))</f>
        <v>下</v>
      </c>
      <c r="AX568" s="282">
        <f>IF(AV568&lt;=設定シート!$E$36,5,IF(AV568&lt;=設定シート!$I$36,7,IF(AV568&lt;=設定シート!$M$36,9,11)))</f>
        <v>11</v>
      </c>
      <c r="AY568" s="351"/>
      <c r="AZ568" s="349"/>
      <c r="BA568" s="353">
        <f t="shared" ref="BA568" si="319">AN568</f>
        <v>0</v>
      </c>
      <c r="BB568" s="349"/>
      <c r="BC568" s="349"/>
      <c r="BD568" s="234"/>
      <c r="BE568" s="234"/>
      <c r="BL568" s="1"/>
      <c r="BM568" s="1"/>
    </row>
    <row r="569" spans="2:65" s="34" customFormat="1" ht="18" customHeight="1">
      <c r="B569" s="417"/>
      <c r="C569" s="418"/>
      <c r="D569" s="418"/>
      <c r="E569" s="418"/>
      <c r="F569" s="418"/>
      <c r="G569" s="418"/>
      <c r="H569" s="418"/>
      <c r="I569" s="452"/>
      <c r="J569" s="417"/>
      <c r="K569" s="418"/>
      <c r="L569" s="418"/>
      <c r="M569" s="418"/>
      <c r="N569" s="419"/>
      <c r="O569" s="390"/>
      <c r="P569" s="391" t="s">
        <v>45</v>
      </c>
      <c r="Q569" s="388"/>
      <c r="R569" s="381" t="s">
        <v>46</v>
      </c>
      <c r="S569" s="196"/>
      <c r="T569" s="424" t="s">
        <v>48</v>
      </c>
      <c r="U569" s="425"/>
      <c r="V569" s="426"/>
      <c r="W569" s="427"/>
      <c r="X569" s="427"/>
      <c r="Y569" s="428"/>
      <c r="Z569" s="426"/>
      <c r="AA569" s="427"/>
      <c r="AB569" s="427"/>
      <c r="AC569" s="427"/>
      <c r="AD569" s="426">
        <v>0</v>
      </c>
      <c r="AE569" s="427"/>
      <c r="AF569" s="427"/>
      <c r="AG569" s="428"/>
      <c r="AH569" s="404">
        <f>IF(V568="賃金で算定",0,V569+Z569-AD569)</f>
        <v>0</v>
      </c>
      <c r="AI569" s="405"/>
      <c r="AJ569" s="405"/>
      <c r="AK569" s="406"/>
      <c r="AL569" s="407">
        <f>IF(V568="賃金で算定","賃金で算定",IF(OR(V569=0,$F570="",AV568=""),0,IF(AW568="昔",VLOOKUP($F570,労務比率,AX568,FALSE),IF(AW568="上",VLOOKUP($F570,労務比率,AX568,FALSE),IF(AW568="中",VLOOKUP($F570,労務比率,AX568,FALSE),VLOOKUP($F570,労務比率,AX568,FALSE))))))</f>
        <v>0</v>
      </c>
      <c r="AM569" s="408"/>
      <c r="AN569" s="404">
        <f>IF(V568="賃金で算定",0,INT(AH569*AL569/100))</f>
        <v>0</v>
      </c>
      <c r="AO569" s="405"/>
      <c r="AP569" s="405"/>
      <c r="AQ569" s="405"/>
      <c r="AR569" s="405"/>
      <c r="AS569" s="39"/>
      <c r="AT569" s="58"/>
      <c r="AU569" s="58"/>
      <c r="AV569" s="55"/>
      <c r="AW569" s="57"/>
      <c r="AX569" s="282"/>
      <c r="AY569" s="352">
        <f t="shared" ref="AY569" si="320">AH569</f>
        <v>0</v>
      </c>
      <c r="AZ569" s="350">
        <f>IF(AV568&lt;=設定シート!C$85,AH569,IF(AND(AV568&gt;=設定シート!E$85,AV568&lt;=設定シート!G$85),AH569*105/108,AH569))</f>
        <v>0</v>
      </c>
      <c r="BA569" s="347"/>
      <c r="BB569" s="350">
        <f t="shared" ref="BB569" si="321">IF($AL569="賃金で算定",0,INT(AY569*$AL569/100))</f>
        <v>0</v>
      </c>
      <c r="BC569" s="350">
        <f>IF(AY569=AZ569,BB569,AZ569*$AL569/100)</f>
        <v>0</v>
      </c>
      <c r="BD569" s="234"/>
      <c r="BE569" s="234"/>
      <c r="BL569" s="234">
        <f>IF(AY569=AZ569,0,1)</f>
        <v>0</v>
      </c>
      <c r="BM569" s="234" t="str">
        <f>IF(BL569=1,AL569,"")</f>
        <v/>
      </c>
    </row>
    <row r="570" spans="2:65" s="34" customFormat="1" ht="18" customHeight="1">
      <c r="B570" s="430" t="s">
        <v>134</v>
      </c>
      <c r="C570" s="431"/>
      <c r="D570" s="431"/>
      <c r="E570" s="432"/>
      <c r="F570" s="439"/>
      <c r="G570" s="440"/>
      <c r="H570" s="440"/>
      <c r="I570" s="440"/>
      <c r="J570" s="440"/>
      <c r="K570" s="440"/>
      <c r="L570" s="440"/>
      <c r="M570" s="440"/>
      <c r="N570" s="441"/>
      <c r="O570" s="430" t="s">
        <v>49</v>
      </c>
      <c r="P570" s="431"/>
      <c r="Q570" s="431"/>
      <c r="R570" s="431"/>
      <c r="S570" s="431"/>
      <c r="T570" s="431"/>
      <c r="U570" s="432"/>
      <c r="V570" s="448">
        <f>AH570</f>
        <v>0</v>
      </c>
      <c r="W570" s="449"/>
      <c r="X570" s="449"/>
      <c r="Y570" s="450"/>
      <c r="Z570" s="318"/>
      <c r="AA570" s="319"/>
      <c r="AB570" s="319"/>
      <c r="AC570" s="43"/>
      <c r="AD570" s="318"/>
      <c r="AE570" s="319"/>
      <c r="AF570" s="319"/>
      <c r="AG570" s="43"/>
      <c r="AH570" s="409">
        <f>AH552+AH554+AH556+AH558+AH560+AH562+AH564+AH566+AH568</f>
        <v>0</v>
      </c>
      <c r="AI570" s="410"/>
      <c r="AJ570" s="410"/>
      <c r="AK570" s="411"/>
      <c r="AL570" s="70"/>
      <c r="AM570" s="71"/>
      <c r="AN570" s="409">
        <f>AN552+AN554+AN556+AN558+AN560+AN562+AN564+AN566+AN568</f>
        <v>0</v>
      </c>
      <c r="AO570" s="410"/>
      <c r="AP570" s="410"/>
      <c r="AQ570" s="410"/>
      <c r="AR570" s="410"/>
      <c r="AS570" s="320"/>
      <c r="AT570" s="58"/>
      <c r="AU570" s="58"/>
      <c r="AW570" s="57"/>
      <c r="AX570" s="282"/>
      <c r="AY570" s="351"/>
      <c r="AZ570" s="354"/>
      <c r="BA570" s="361">
        <f>BA552+BA554+BA556+BA558+BA560+BA562+BA564+BA566+BA568</f>
        <v>0</v>
      </c>
      <c r="BB570" s="362">
        <f>BB553+BB555+BB557+BB559+BB561+BB563+BB565+BB567+BB569</f>
        <v>0</v>
      </c>
      <c r="BC570" s="362">
        <f>SUMIF(BL553:BL569,0,BC553:BC569)+ROUNDDOWN(ROUNDDOWN(BL570*105/108,0)*BM570/100,0)</f>
        <v>0</v>
      </c>
      <c r="BD570" s="234"/>
      <c r="BE570" s="234"/>
      <c r="BL570" s="234">
        <f>SUMIF(BL553:BL569,1,AH553:AK569)</f>
        <v>0</v>
      </c>
      <c r="BM570" s="234">
        <f>IF(COUNT(BM553:BM569)=0,0,SUM(BM553:BM569)/COUNT(BM553:BM569))</f>
        <v>0</v>
      </c>
    </row>
    <row r="571" spans="2:65" s="34" customFormat="1" ht="18" customHeight="1">
      <c r="B571" s="433"/>
      <c r="C571" s="434"/>
      <c r="D571" s="434"/>
      <c r="E571" s="435"/>
      <c r="F571" s="442"/>
      <c r="G571" s="443"/>
      <c r="H571" s="443"/>
      <c r="I571" s="443"/>
      <c r="J571" s="443"/>
      <c r="K571" s="443"/>
      <c r="L571" s="443"/>
      <c r="M571" s="443"/>
      <c r="N571" s="444"/>
      <c r="O571" s="433"/>
      <c r="P571" s="434"/>
      <c r="Q571" s="434"/>
      <c r="R571" s="434"/>
      <c r="S571" s="434"/>
      <c r="T571" s="434"/>
      <c r="U571" s="435"/>
      <c r="V571" s="401">
        <f>V553+V555+V557+V559+V561+V563+V565+V567+V569-V570</f>
        <v>0</v>
      </c>
      <c r="W571" s="402"/>
      <c r="X571" s="402"/>
      <c r="Y571" s="403"/>
      <c r="Z571" s="401">
        <f>Z553+Z555+Z557+Z559+Z561+Z563+Z565+Z567+Z569</f>
        <v>0</v>
      </c>
      <c r="AA571" s="402"/>
      <c r="AB571" s="402"/>
      <c r="AC571" s="402"/>
      <c r="AD571" s="401">
        <f>AD553+AD555+AD557+AD559+AD561+AD563+AD565+AD567+AD569</f>
        <v>0</v>
      </c>
      <c r="AE571" s="402"/>
      <c r="AF571" s="402"/>
      <c r="AG571" s="402"/>
      <c r="AH571" s="401">
        <f>AY571</f>
        <v>0</v>
      </c>
      <c r="AI571" s="402"/>
      <c r="AJ571" s="402"/>
      <c r="AK571" s="402"/>
      <c r="AL571" s="325"/>
      <c r="AM571" s="326"/>
      <c r="AN571" s="401">
        <f>BB571</f>
        <v>0</v>
      </c>
      <c r="AO571" s="402"/>
      <c r="AP571" s="402"/>
      <c r="AQ571" s="402"/>
      <c r="AR571" s="402"/>
      <c r="AS571" s="322"/>
      <c r="AT571" s="58"/>
      <c r="AU571" s="58"/>
      <c r="AW571" s="57"/>
      <c r="AX571" s="282"/>
      <c r="AY571" s="357">
        <f>AY553+AY555+AY557+AY559+AY561+AY563+AY565+AY567+AY569</f>
        <v>0</v>
      </c>
      <c r="AZ571" s="359"/>
      <c r="BA571" s="359"/>
      <c r="BB571" s="355">
        <f>BB570</f>
        <v>0</v>
      </c>
      <c r="BC571" s="363"/>
      <c r="BD571" s="234"/>
      <c r="BE571" s="234"/>
    </row>
    <row r="572" spans="2:65" s="34" customFormat="1" ht="18" customHeight="1">
      <c r="B572" s="436"/>
      <c r="C572" s="437"/>
      <c r="D572" s="437"/>
      <c r="E572" s="438"/>
      <c r="F572" s="445"/>
      <c r="G572" s="446"/>
      <c r="H572" s="446"/>
      <c r="I572" s="446"/>
      <c r="J572" s="446"/>
      <c r="K572" s="446"/>
      <c r="L572" s="446"/>
      <c r="M572" s="446"/>
      <c r="N572" s="447"/>
      <c r="O572" s="436"/>
      <c r="P572" s="437"/>
      <c r="Q572" s="437"/>
      <c r="R572" s="437"/>
      <c r="S572" s="437"/>
      <c r="T572" s="437"/>
      <c r="U572" s="438"/>
      <c r="V572" s="404"/>
      <c r="W572" s="405"/>
      <c r="X572" s="405"/>
      <c r="Y572" s="406"/>
      <c r="Z572" s="404"/>
      <c r="AA572" s="405"/>
      <c r="AB572" s="405"/>
      <c r="AC572" s="405"/>
      <c r="AD572" s="404"/>
      <c r="AE572" s="405"/>
      <c r="AF572" s="405"/>
      <c r="AG572" s="405"/>
      <c r="AH572" s="404">
        <f>AZ572</f>
        <v>0</v>
      </c>
      <c r="AI572" s="405"/>
      <c r="AJ572" s="405"/>
      <c r="AK572" s="406"/>
      <c r="AL572" s="323"/>
      <c r="AM572" s="324"/>
      <c r="AN572" s="404">
        <f>BC572</f>
        <v>0</v>
      </c>
      <c r="AO572" s="405"/>
      <c r="AP572" s="405"/>
      <c r="AQ572" s="405"/>
      <c r="AR572" s="405"/>
      <c r="AS572" s="321"/>
      <c r="AT572" s="58"/>
      <c r="AU572" s="198"/>
      <c r="AW572" s="57"/>
      <c r="AX572" s="282"/>
      <c r="AY572" s="358"/>
      <c r="AZ572" s="360">
        <f>IF(AZ553+AZ555+AZ557+AZ559+AZ561+AZ563+AZ565+AZ567+AZ569=AY571,0,ROUNDDOWN(AZ553+AZ555+AZ557+AZ559+AZ561+AZ563+AZ565+AZ567+AZ569,0))</f>
        <v>0</v>
      </c>
      <c r="BA572" s="356"/>
      <c r="BB572" s="356"/>
      <c r="BC572" s="360">
        <f>IF(BC570=BB571,0,BC570)</f>
        <v>0</v>
      </c>
      <c r="BD572" s="234"/>
      <c r="BE572" s="234"/>
    </row>
    <row r="573" spans="2:65" s="34" customFormat="1" ht="18" customHeight="1">
      <c r="AD573" s="1" t="str">
        <f>IF(AND($F570="",$V570+$V571&gt;0),"事業の種類を選択してください。","")</f>
        <v/>
      </c>
      <c r="AE573" s="1"/>
      <c r="AF573" s="1"/>
      <c r="AG573" s="1"/>
      <c r="AH573" s="1"/>
      <c r="AI573" s="1"/>
      <c r="AJ573" s="1"/>
      <c r="AK573" s="1"/>
      <c r="AL573" s="1"/>
      <c r="AM573" s="1"/>
      <c r="AN573" s="429">
        <f>IF(AN570=0,0,AN570+IF(AN572=0,AN571,AN572))</f>
        <v>0</v>
      </c>
      <c r="AO573" s="429"/>
      <c r="AP573" s="429"/>
      <c r="AQ573" s="429"/>
      <c r="AR573" s="429"/>
      <c r="AS573" s="58"/>
      <c r="AT573" s="58"/>
      <c r="AU573" s="58"/>
      <c r="AW573" s="57"/>
      <c r="AX573" s="282"/>
      <c r="AY573" s="282"/>
      <c r="AZ573" s="282"/>
      <c r="BA573" s="282"/>
      <c r="BB573" s="282"/>
      <c r="BC573" s="282"/>
      <c r="BD573" s="234"/>
      <c r="BE573" s="234"/>
    </row>
    <row r="574" spans="2:65" s="34" customFormat="1" ht="31.5" customHeight="1">
      <c r="AN574" s="79"/>
      <c r="AO574" s="79"/>
      <c r="AP574" s="79"/>
      <c r="AQ574" s="79"/>
      <c r="AR574" s="79"/>
      <c r="AS574" s="58"/>
      <c r="AT574" s="58"/>
      <c r="AU574" s="58"/>
      <c r="AW574" s="57"/>
      <c r="AX574" s="282"/>
      <c r="AY574" s="282"/>
      <c r="AZ574" s="282"/>
      <c r="BA574" s="282"/>
      <c r="BB574" s="282"/>
      <c r="BC574" s="282"/>
      <c r="BD574" s="234"/>
      <c r="BE574" s="234"/>
    </row>
    <row r="575" spans="2:65" s="34" customFormat="1" ht="7.5" customHeight="1">
      <c r="X575" s="36"/>
      <c r="Y575" s="36"/>
      <c r="Z575" s="58"/>
      <c r="AA575" s="58"/>
      <c r="AB575" s="58"/>
      <c r="AC575" s="58"/>
      <c r="AD575" s="58"/>
      <c r="AE575" s="58"/>
      <c r="AF575" s="58"/>
      <c r="AG575" s="58"/>
      <c r="AH575" s="58"/>
      <c r="AI575" s="58"/>
      <c r="AJ575" s="58"/>
      <c r="AK575" s="58"/>
      <c r="AL575" s="58"/>
      <c r="AM575" s="58"/>
      <c r="AN575" s="58"/>
      <c r="AO575" s="58"/>
      <c r="AP575" s="58"/>
      <c r="AQ575" s="58"/>
      <c r="AR575" s="58"/>
      <c r="AS575" s="58"/>
      <c r="AT575" s="1"/>
      <c r="AU575" s="1"/>
      <c r="AW575" s="57"/>
      <c r="AX575" s="282"/>
      <c r="AY575" s="282"/>
      <c r="AZ575" s="282"/>
      <c r="BA575" s="282"/>
      <c r="BB575" s="282"/>
      <c r="BC575" s="282"/>
      <c r="BD575" s="234"/>
      <c r="BE575" s="234"/>
    </row>
    <row r="576" spans="2:65" s="34" customFormat="1" ht="10.5" customHeight="1">
      <c r="X576" s="36"/>
      <c r="Y576" s="36"/>
      <c r="Z576" s="58"/>
      <c r="AA576" s="58"/>
      <c r="AB576" s="58"/>
      <c r="AC576" s="58"/>
      <c r="AD576" s="58"/>
      <c r="AE576" s="58"/>
      <c r="AF576" s="58"/>
      <c r="AG576" s="58"/>
      <c r="AH576" s="58"/>
      <c r="AI576" s="58"/>
      <c r="AJ576" s="58"/>
      <c r="AK576" s="58"/>
      <c r="AL576" s="58"/>
      <c r="AM576" s="58"/>
      <c r="AN576" s="58"/>
      <c r="AO576" s="58"/>
      <c r="AP576" s="58"/>
      <c r="AQ576" s="58"/>
      <c r="AR576" s="58"/>
      <c r="AS576" s="58"/>
      <c r="AT576" s="1"/>
      <c r="AU576" s="1"/>
      <c r="AW576" s="57"/>
      <c r="AX576" s="282"/>
      <c r="AY576" s="282"/>
      <c r="AZ576" s="282"/>
      <c r="BA576" s="282"/>
      <c r="BB576" s="282"/>
      <c r="BC576" s="282"/>
      <c r="BD576" s="234"/>
      <c r="BE576" s="234"/>
    </row>
    <row r="577" spans="2:65" s="34" customFormat="1" ht="5.25" customHeight="1">
      <c r="X577" s="36"/>
      <c r="Y577" s="36"/>
      <c r="Z577" s="58"/>
      <c r="AA577" s="58"/>
      <c r="AB577" s="58"/>
      <c r="AC577" s="58"/>
      <c r="AD577" s="58"/>
      <c r="AE577" s="58"/>
      <c r="AF577" s="58"/>
      <c r="AG577" s="58"/>
      <c r="AH577" s="58"/>
      <c r="AI577" s="58"/>
      <c r="AJ577" s="58"/>
      <c r="AK577" s="58"/>
      <c r="AL577" s="58"/>
      <c r="AM577" s="58"/>
      <c r="AN577" s="58"/>
      <c r="AO577" s="58"/>
      <c r="AP577" s="58"/>
      <c r="AQ577" s="58"/>
      <c r="AR577" s="58"/>
      <c r="AS577" s="58"/>
      <c r="AT577" s="1"/>
      <c r="AU577" s="1"/>
      <c r="AW577" s="57"/>
      <c r="AX577" s="282"/>
      <c r="AY577" s="282"/>
      <c r="AZ577" s="282"/>
      <c r="BA577" s="282"/>
      <c r="BB577" s="282"/>
      <c r="BC577" s="282"/>
      <c r="BD577" s="234"/>
      <c r="BE577" s="234"/>
    </row>
    <row r="578" spans="2:65" s="34" customFormat="1" ht="5.25" customHeight="1">
      <c r="X578" s="36"/>
      <c r="Y578" s="36"/>
      <c r="Z578" s="58"/>
      <c r="AA578" s="58"/>
      <c r="AB578" s="58"/>
      <c r="AC578" s="58"/>
      <c r="AD578" s="58"/>
      <c r="AE578" s="58"/>
      <c r="AF578" s="58"/>
      <c r="AG578" s="58"/>
      <c r="AH578" s="58"/>
      <c r="AI578" s="58"/>
      <c r="AJ578" s="58"/>
      <c r="AK578" s="58"/>
      <c r="AL578" s="58"/>
      <c r="AM578" s="58"/>
      <c r="AN578" s="58"/>
      <c r="AO578" s="58"/>
      <c r="AP578" s="58"/>
      <c r="AQ578" s="58"/>
      <c r="AR578" s="58"/>
      <c r="AS578" s="58"/>
      <c r="AT578" s="1"/>
      <c r="AU578" s="1"/>
      <c r="AW578" s="57"/>
      <c r="AX578" s="282"/>
      <c r="AY578" s="282"/>
      <c r="AZ578" s="282"/>
      <c r="BA578" s="282"/>
      <c r="BB578" s="282"/>
      <c r="BC578" s="282"/>
      <c r="BD578" s="234"/>
      <c r="BE578" s="234"/>
    </row>
    <row r="579" spans="2:65" s="34" customFormat="1" ht="5.25" customHeight="1">
      <c r="X579" s="36"/>
      <c r="Y579" s="36"/>
      <c r="Z579" s="58"/>
      <c r="AA579" s="58"/>
      <c r="AB579" s="58"/>
      <c r="AC579" s="58"/>
      <c r="AD579" s="58"/>
      <c r="AE579" s="58"/>
      <c r="AF579" s="58"/>
      <c r="AG579" s="58"/>
      <c r="AH579" s="58"/>
      <c r="AI579" s="58"/>
      <c r="AJ579" s="58"/>
      <c r="AK579" s="58"/>
      <c r="AL579" s="58"/>
      <c r="AM579" s="58"/>
      <c r="AN579" s="58"/>
      <c r="AO579" s="58"/>
      <c r="AP579" s="58"/>
      <c r="AQ579" s="58"/>
      <c r="AR579" s="58"/>
      <c r="AS579" s="58"/>
      <c r="AT579" s="1"/>
      <c r="AU579" s="1"/>
      <c r="AW579" s="57"/>
      <c r="AX579" s="282"/>
      <c r="AY579" s="282"/>
      <c r="AZ579" s="282"/>
      <c r="BA579" s="282"/>
      <c r="BB579" s="282"/>
      <c r="BC579" s="282"/>
      <c r="BD579" s="234"/>
      <c r="BE579" s="234"/>
    </row>
    <row r="580" spans="2:65" s="34" customFormat="1" ht="5.25" customHeight="1">
      <c r="X580" s="36"/>
      <c r="Y580" s="36"/>
      <c r="Z580" s="58"/>
      <c r="AA580" s="58"/>
      <c r="AB580" s="58"/>
      <c r="AC580" s="58"/>
      <c r="AD580" s="58"/>
      <c r="AE580" s="58"/>
      <c r="AF580" s="58"/>
      <c r="AG580" s="58"/>
      <c r="AH580" s="58"/>
      <c r="AI580" s="58"/>
      <c r="AJ580" s="58"/>
      <c r="AK580" s="58"/>
      <c r="AL580" s="58"/>
      <c r="AM580" s="58"/>
      <c r="AN580" s="58"/>
      <c r="AO580" s="58"/>
      <c r="AP580" s="58"/>
      <c r="AQ580" s="58"/>
      <c r="AR580" s="58"/>
      <c r="AS580" s="58"/>
      <c r="AT580" s="1"/>
      <c r="AU580" s="1"/>
      <c r="AW580" s="57"/>
      <c r="AX580" s="282"/>
      <c r="AY580" s="282"/>
      <c r="AZ580" s="282"/>
      <c r="BA580" s="282"/>
      <c r="BB580" s="282"/>
      <c r="BC580" s="282"/>
      <c r="BD580" s="234"/>
      <c r="BE580" s="234"/>
    </row>
    <row r="581" spans="2:65" s="34" customFormat="1" ht="17.25" customHeight="1">
      <c r="B581" s="59" t="s">
        <v>50</v>
      </c>
      <c r="L581" s="58"/>
      <c r="M581" s="58"/>
      <c r="N581" s="58"/>
      <c r="O581" s="58"/>
      <c r="P581" s="58"/>
      <c r="Q581" s="58"/>
      <c r="R581" s="58"/>
      <c r="S581" s="60"/>
      <c r="T581" s="60"/>
      <c r="U581" s="60"/>
      <c r="V581" s="60"/>
      <c r="W581" s="60"/>
      <c r="X581" s="58"/>
      <c r="Y581" s="58"/>
      <c r="Z581" s="58"/>
      <c r="AA581" s="58"/>
      <c r="AB581" s="58"/>
      <c r="AC581" s="58"/>
      <c r="AL581" s="61"/>
      <c r="AM581" s="1"/>
      <c r="AN581" s="1"/>
      <c r="AO581" s="1"/>
      <c r="AP581" s="1"/>
      <c r="AW581" s="57"/>
      <c r="AX581" s="282"/>
      <c r="AY581" s="282"/>
      <c r="AZ581" s="282"/>
      <c r="BA581" s="282"/>
      <c r="BB581" s="282"/>
      <c r="BC581" s="282"/>
      <c r="BD581" s="234"/>
      <c r="BE581" s="234"/>
    </row>
    <row r="582" spans="2:65" s="34" customFormat="1" ht="12.75" customHeight="1">
      <c r="L582" s="58"/>
      <c r="M582" s="62"/>
      <c r="N582" s="62"/>
      <c r="O582" s="62"/>
      <c r="P582" s="62"/>
      <c r="Q582" s="62"/>
      <c r="R582" s="62"/>
      <c r="S582" s="62"/>
      <c r="T582" s="63"/>
      <c r="U582" s="63"/>
      <c r="V582" s="63"/>
      <c r="W582" s="63"/>
      <c r="X582" s="63"/>
      <c r="Y582" s="63"/>
      <c r="Z582" s="63"/>
      <c r="AA582" s="62"/>
      <c r="AB582" s="62"/>
      <c r="AC582" s="62"/>
      <c r="AL582" s="61"/>
      <c r="AM582" s="540" t="s">
        <v>325</v>
      </c>
      <c r="AN582" s="541"/>
      <c r="AO582" s="541"/>
      <c r="AP582" s="542"/>
      <c r="AW582" s="57"/>
      <c r="AX582" s="282"/>
      <c r="AY582" s="282"/>
      <c r="AZ582" s="282"/>
      <c r="BA582" s="282"/>
      <c r="BB582" s="282"/>
      <c r="BC582" s="282"/>
      <c r="BD582" s="234"/>
      <c r="BE582" s="234"/>
    </row>
    <row r="583" spans="2:65" s="34" customFormat="1" ht="12.75" customHeight="1">
      <c r="L583" s="58"/>
      <c r="M583" s="62"/>
      <c r="N583" s="62"/>
      <c r="O583" s="62"/>
      <c r="P583" s="62"/>
      <c r="Q583" s="62"/>
      <c r="R583" s="62"/>
      <c r="S583" s="62"/>
      <c r="T583" s="63"/>
      <c r="U583" s="63"/>
      <c r="V583" s="63"/>
      <c r="W583" s="63"/>
      <c r="X583" s="63"/>
      <c r="Y583" s="63"/>
      <c r="Z583" s="63"/>
      <c r="AA583" s="62"/>
      <c r="AB583" s="62"/>
      <c r="AC583" s="62"/>
      <c r="AL583" s="61"/>
      <c r="AM583" s="543"/>
      <c r="AN583" s="544"/>
      <c r="AO583" s="544"/>
      <c r="AP583" s="545"/>
      <c r="AW583" s="57"/>
      <c r="AX583" s="282"/>
      <c r="AY583" s="282"/>
      <c r="AZ583" s="282"/>
      <c r="BA583" s="282"/>
      <c r="BB583" s="282"/>
      <c r="BC583" s="282"/>
      <c r="BD583" s="234"/>
      <c r="BE583" s="234"/>
    </row>
    <row r="584" spans="2:65" s="34" customFormat="1" ht="12.75" customHeight="1">
      <c r="L584" s="58"/>
      <c r="M584" s="62"/>
      <c r="N584" s="62"/>
      <c r="O584" s="62"/>
      <c r="P584" s="62"/>
      <c r="Q584" s="62"/>
      <c r="R584" s="62"/>
      <c r="S584" s="62"/>
      <c r="T584" s="62"/>
      <c r="U584" s="62"/>
      <c r="V584" s="62"/>
      <c r="W584" s="62"/>
      <c r="X584" s="62"/>
      <c r="Y584" s="62"/>
      <c r="Z584" s="62"/>
      <c r="AA584" s="62"/>
      <c r="AB584" s="62"/>
      <c r="AC584" s="62"/>
      <c r="AL584" s="61"/>
      <c r="AM584" s="394"/>
      <c r="AN584" s="394"/>
      <c r="AO584" s="4"/>
      <c r="AP584" s="4"/>
      <c r="AW584" s="57"/>
      <c r="AX584" s="282"/>
      <c r="AY584" s="282"/>
      <c r="AZ584" s="282"/>
      <c r="BA584" s="282"/>
      <c r="BB584" s="282"/>
      <c r="BC584" s="282"/>
      <c r="BD584" s="234"/>
      <c r="BE584" s="234"/>
    </row>
    <row r="585" spans="2:65" s="34" customFormat="1" ht="6" customHeight="1">
      <c r="L585" s="58"/>
      <c r="M585" s="62"/>
      <c r="N585" s="62"/>
      <c r="O585" s="62"/>
      <c r="P585" s="62"/>
      <c r="Q585" s="62"/>
      <c r="R585" s="62"/>
      <c r="S585" s="62"/>
      <c r="T585" s="62"/>
      <c r="U585" s="62"/>
      <c r="V585" s="62"/>
      <c r="W585" s="62"/>
      <c r="X585" s="62"/>
      <c r="Y585" s="62"/>
      <c r="Z585" s="62"/>
      <c r="AA585" s="62"/>
      <c r="AB585" s="62"/>
      <c r="AC585" s="62"/>
      <c r="AL585" s="61"/>
      <c r="AM585" s="61"/>
      <c r="AW585" s="57"/>
      <c r="AX585" s="282"/>
      <c r="AY585" s="282"/>
      <c r="AZ585" s="282"/>
      <c r="BA585" s="282"/>
      <c r="BB585" s="282"/>
      <c r="BC585" s="282"/>
      <c r="BD585" s="234"/>
      <c r="BE585" s="234"/>
    </row>
    <row r="586" spans="2:65" s="34" customFormat="1" ht="12.75" customHeight="1">
      <c r="B586" s="515" t="s">
        <v>2</v>
      </c>
      <c r="C586" s="516"/>
      <c r="D586" s="516"/>
      <c r="E586" s="516"/>
      <c r="F586" s="516"/>
      <c r="G586" s="516"/>
      <c r="H586" s="516"/>
      <c r="I586" s="516"/>
      <c r="J586" s="518" t="s">
        <v>10</v>
      </c>
      <c r="K586" s="518"/>
      <c r="L586" s="64" t="s">
        <v>3</v>
      </c>
      <c r="M586" s="518" t="s">
        <v>11</v>
      </c>
      <c r="N586" s="518"/>
      <c r="O586" s="519" t="s">
        <v>12</v>
      </c>
      <c r="P586" s="518"/>
      <c r="Q586" s="518"/>
      <c r="R586" s="518"/>
      <c r="S586" s="518"/>
      <c r="T586" s="518"/>
      <c r="U586" s="518" t="s">
        <v>13</v>
      </c>
      <c r="V586" s="518"/>
      <c r="W586" s="518"/>
      <c r="X586" s="58"/>
      <c r="Y586" s="58"/>
      <c r="Z586" s="58"/>
      <c r="AA586" s="58"/>
      <c r="AB586" s="58"/>
      <c r="AC586" s="58"/>
      <c r="AD586" s="35"/>
      <c r="AE586" s="35"/>
      <c r="AF586" s="35"/>
      <c r="AG586" s="35"/>
      <c r="AH586" s="35"/>
      <c r="AI586" s="35"/>
      <c r="AJ586" s="35"/>
      <c r="AK586" s="58"/>
      <c r="AL586" s="520">
        <f ca="1">$AL$9</f>
        <v>30</v>
      </c>
      <c r="AM586" s="521"/>
      <c r="AN586" s="526" t="s">
        <v>4</v>
      </c>
      <c r="AO586" s="526"/>
      <c r="AP586" s="521">
        <v>15</v>
      </c>
      <c r="AQ586" s="521"/>
      <c r="AR586" s="529" t="s">
        <v>5</v>
      </c>
      <c r="AS586" s="530"/>
      <c r="AT586" s="58"/>
      <c r="AU586" s="58"/>
      <c r="AW586" s="57"/>
      <c r="AX586" s="282"/>
      <c r="AY586" s="282"/>
      <c r="AZ586" s="282"/>
      <c r="BA586" s="282"/>
      <c r="BB586" s="282"/>
      <c r="BC586" s="282"/>
      <c r="BD586" s="234"/>
      <c r="BE586" s="234"/>
    </row>
    <row r="587" spans="2:65" s="34" customFormat="1" ht="13.5" customHeight="1">
      <c r="B587" s="516"/>
      <c r="C587" s="516"/>
      <c r="D587" s="516"/>
      <c r="E587" s="516"/>
      <c r="F587" s="516"/>
      <c r="G587" s="516"/>
      <c r="H587" s="516"/>
      <c r="I587" s="516"/>
      <c r="J587" s="535">
        <f>$J$10</f>
        <v>0</v>
      </c>
      <c r="K587" s="473">
        <f>$K$10</f>
        <v>0</v>
      </c>
      <c r="L587" s="537">
        <f>$L$10</f>
        <v>0</v>
      </c>
      <c r="M587" s="476">
        <f>$M$10</f>
        <v>0</v>
      </c>
      <c r="N587" s="473">
        <f>$N$10</f>
        <v>0</v>
      </c>
      <c r="O587" s="476">
        <f>$O$10</f>
        <v>0</v>
      </c>
      <c r="P587" s="470">
        <f>$P$10</f>
        <v>0</v>
      </c>
      <c r="Q587" s="470">
        <f>$Q$10</f>
        <v>0</v>
      </c>
      <c r="R587" s="470">
        <f>$R$10</f>
        <v>0</v>
      </c>
      <c r="S587" s="470">
        <f>$S$10</f>
        <v>0</v>
      </c>
      <c r="T587" s="473">
        <f>$T$10</f>
        <v>0</v>
      </c>
      <c r="U587" s="476">
        <f>$U$10</f>
        <v>0</v>
      </c>
      <c r="V587" s="470">
        <f>$V$10</f>
        <v>0</v>
      </c>
      <c r="W587" s="473">
        <f>$W$10</f>
        <v>0</v>
      </c>
      <c r="X587" s="58"/>
      <c r="Y587" s="58"/>
      <c r="Z587" s="58"/>
      <c r="AA587" s="58"/>
      <c r="AB587" s="58"/>
      <c r="AC587" s="58"/>
      <c r="AD587" s="35"/>
      <c r="AE587" s="35"/>
      <c r="AF587" s="35"/>
      <c r="AG587" s="35"/>
      <c r="AH587" s="35"/>
      <c r="AI587" s="35"/>
      <c r="AJ587" s="35"/>
      <c r="AK587" s="58"/>
      <c r="AL587" s="522"/>
      <c r="AM587" s="523"/>
      <c r="AN587" s="527"/>
      <c r="AO587" s="527"/>
      <c r="AP587" s="523"/>
      <c r="AQ587" s="523"/>
      <c r="AR587" s="531"/>
      <c r="AS587" s="532"/>
      <c r="AT587" s="58"/>
      <c r="AU587" s="58"/>
      <c r="AW587" s="57"/>
      <c r="AX587" s="282"/>
      <c r="AY587" s="282"/>
      <c r="AZ587" s="282"/>
      <c r="BA587" s="282"/>
      <c r="BB587" s="282"/>
      <c r="BC587" s="282"/>
      <c r="BD587" s="234"/>
      <c r="BE587" s="234"/>
    </row>
    <row r="588" spans="2:65" s="34" customFormat="1" ht="9" customHeight="1">
      <c r="B588" s="516"/>
      <c r="C588" s="516"/>
      <c r="D588" s="516"/>
      <c r="E588" s="516"/>
      <c r="F588" s="516"/>
      <c r="G588" s="516"/>
      <c r="H588" s="516"/>
      <c r="I588" s="516"/>
      <c r="J588" s="536"/>
      <c r="K588" s="474"/>
      <c r="L588" s="538"/>
      <c r="M588" s="477"/>
      <c r="N588" s="474"/>
      <c r="O588" s="477"/>
      <c r="P588" s="471"/>
      <c r="Q588" s="471"/>
      <c r="R588" s="471"/>
      <c r="S588" s="471"/>
      <c r="T588" s="474"/>
      <c r="U588" s="477"/>
      <c r="V588" s="471"/>
      <c r="W588" s="474"/>
      <c r="X588" s="58"/>
      <c r="Y588" s="58"/>
      <c r="Z588" s="58"/>
      <c r="AA588" s="58"/>
      <c r="AB588" s="58"/>
      <c r="AC588" s="58"/>
      <c r="AD588" s="35"/>
      <c r="AE588" s="35"/>
      <c r="AF588" s="35"/>
      <c r="AG588" s="35"/>
      <c r="AH588" s="35"/>
      <c r="AI588" s="35"/>
      <c r="AJ588" s="35"/>
      <c r="AK588" s="58"/>
      <c r="AL588" s="524"/>
      <c r="AM588" s="525"/>
      <c r="AN588" s="528"/>
      <c r="AO588" s="528"/>
      <c r="AP588" s="525"/>
      <c r="AQ588" s="525"/>
      <c r="AR588" s="533"/>
      <c r="AS588" s="534"/>
      <c r="AT588" s="58"/>
      <c r="AU588" s="58"/>
      <c r="AW588" s="57"/>
      <c r="AX588" s="282"/>
      <c r="AY588" s="282"/>
      <c r="AZ588" s="282"/>
      <c r="BA588" s="282"/>
      <c r="BB588" s="282"/>
      <c r="BC588" s="282"/>
      <c r="BD588" s="234"/>
      <c r="BE588" s="234"/>
    </row>
    <row r="589" spans="2:65" s="34" customFormat="1" ht="6" customHeight="1">
      <c r="B589" s="517"/>
      <c r="C589" s="517"/>
      <c r="D589" s="517"/>
      <c r="E589" s="517"/>
      <c r="F589" s="517"/>
      <c r="G589" s="517"/>
      <c r="H589" s="517"/>
      <c r="I589" s="517"/>
      <c r="J589" s="536"/>
      <c r="K589" s="475"/>
      <c r="L589" s="539"/>
      <c r="M589" s="478"/>
      <c r="N589" s="475"/>
      <c r="O589" s="478"/>
      <c r="P589" s="472"/>
      <c r="Q589" s="472"/>
      <c r="R589" s="472"/>
      <c r="S589" s="472"/>
      <c r="T589" s="475"/>
      <c r="U589" s="478"/>
      <c r="V589" s="472"/>
      <c r="W589" s="475"/>
      <c r="X589" s="58"/>
      <c r="Y589" s="58"/>
      <c r="Z589" s="58"/>
      <c r="AA589" s="58"/>
      <c r="AB589" s="58"/>
      <c r="AC589" s="58"/>
      <c r="AD589" s="58"/>
      <c r="AE589" s="58"/>
      <c r="AF589" s="58"/>
      <c r="AG589" s="58"/>
      <c r="AH589" s="58"/>
      <c r="AI589" s="58"/>
      <c r="AJ589" s="58"/>
      <c r="AK589" s="58"/>
      <c r="AN589" s="1"/>
      <c r="AO589" s="1"/>
      <c r="AP589" s="1"/>
      <c r="AQ589" s="1"/>
      <c r="AR589" s="1"/>
      <c r="AS589" s="1"/>
      <c r="AT589" s="58"/>
      <c r="AU589" s="58"/>
      <c r="AW589" s="57"/>
      <c r="AX589" s="282"/>
      <c r="AY589" s="282"/>
      <c r="AZ589" s="282"/>
      <c r="BA589" s="282"/>
      <c r="BB589" s="282"/>
      <c r="BC589" s="282"/>
      <c r="BD589" s="234"/>
      <c r="BE589" s="234"/>
    </row>
    <row r="590" spans="2:65" s="34" customFormat="1" ht="15" customHeight="1">
      <c r="B590" s="455" t="s">
        <v>51</v>
      </c>
      <c r="C590" s="456"/>
      <c r="D590" s="456"/>
      <c r="E590" s="456"/>
      <c r="F590" s="456"/>
      <c r="G590" s="456"/>
      <c r="H590" s="456"/>
      <c r="I590" s="457"/>
      <c r="J590" s="455" t="s">
        <v>6</v>
      </c>
      <c r="K590" s="456"/>
      <c r="L590" s="456"/>
      <c r="M590" s="456"/>
      <c r="N590" s="464"/>
      <c r="O590" s="467" t="s">
        <v>52</v>
      </c>
      <c r="P590" s="456"/>
      <c r="Q590" s="456"/>
      <c r="R590" s="456"/>
      <c r="S590" s="456"/>
      <c r="T590" s="456"/>
      <c r="U590" s="457"/>
      <c r="V590" s="65" t="s">
        <v>53</v>
      </c>
      <c r="W590" s="66"/>
      <c r="X590" s="66"/>
      <c r="Y590" s="479" t="s">
        <v>54</v>
      </c>
      <c r="Z590" s="479"/>
      <c r="AA590" s="479"/>
      <c r="AB590" s="479"/>
      <c r="AC590" s="479"/>
      <c r="AD590" s="479"/>
      <c r="AE590" s="479"/>
      <c r="AF590" s="479"/>
      <c r="AG590" s="479"/>
      <c r="AH590" s="479"/>
      <c r="AI590" s="66"/>
      <c r="AJ590" s="66"/>
      <c r="AK590" s="67"/>
      <c r="AL590" s="480" t="s">
        <v>275</v>
      </c>
      <c r="AM590" s="480"/>
      <c r="AN590" s="481" t="s">
        <v>33</v>
      </c>
      <c r="AO590" s="481"/>
      <c r="AP590" s="481"/>
      <c r="AQ590" s="481"/>
      <c r="AR590" s="481"/>
      <c r="AS590" s="482"/>
      <c r="AT590" s="58"/>
      <c r="AU590" s="58"/>
      <c r="AW590" s="57"/>
      <c r="AX590" s="282"/>
      <c r="AY590" s="282"/>
      <c r="AZ590" s="282"/>
      <c r="BA590" s="282"/>
      <c r="BB590" s="282"/>
      <c r="BC590" s="282"/>
      <c r="BD590" s="234"/>
      <c r="BE590" s="234"/>
    </row>
    <row r="591" spans="2:65" s="34" customFormat="1" ht="13.5" customHeight="1">
      <c r="B591" s="458"/>
      <c r="C591" s="459"/>
      <c r="D591" s="459"/>
      <c r="E591" s="459"/>
      <c r="F591" s="459"/>
      <c r="G591" s="459"/>
      <c r="H591" s="459"/>
      <c r="I591" s="460"/>
      <c r="J591" s="458"/>
      <c r="K591" s="459"/>
      <c r="L591" s="459"/>
      <c r="M591" s="459"/>
      <c r="N591" s="465"/>
      <c r="O591" s="468"/>
      <c r="P591" s="459"/>
      <c r="Q591" s="459"/>
      <c r="R591" s="459"/>
      <c r="S591" s="459"/>
      <c r="T591" s="459"/>
      <c r="U591" s="460"/>
      <c r="V591" s="483" t="s">
        <v>7</v>
      </c>
      <c r="W591" s="484"/>
      <c r="X591" s="484"/>
      <c r="Y591" s="485"/>
      <c r="Z591" s="489" t="s">
        <v>16</v>
      </c>
      <c r="AA591" s="490"/>
      <c r="AB591" s="490"/>
      <c r="AC591" s="491"/>
      <c r="AD591" s="495" t="s">
        <v>17</v>
      </c>
      <c r="AE591" s="496"/>
      <c r="AF591" s="496"/>
      <c r="AG591" s="497"/>
      <c r="AH591" s="501" t="s">
        <v>135</v>
      </c>
      <c r="AI591" s="502"/>
      <c r="AJ591" s="502"/>
      <c r="AK591" s="503"/>
      <c r="AL591" s="507" t="s">
        <v>276</v>
      </c>
      <c r="AM591" s="507"/>
      <c r="AN591" s="509" t="s">
        <v>19</v>
      </c>
      <c r="AO591" s="510"/>
      <c r="AP591" s="510"/>
      <c r="AQ591" s="510"/>
      <c r="AR591" s="511"/>
      <c r="AS591" s="512"/>
      <c r="AT591" s="58"/>
      <c r="AU591" s="58"/>
      <c r="AW591" s="57"/>
      <c r="AX591" s="282"/>
      <c r="AY591" s="345" t="s">
        <v>302</v>
      </c>
      <c r="AZ591" s="345" t="s">
        <v>302</v>
      </c>
      <c r="BA591" s="345" t="s">
        <v>300</v>
      </c>
      <c r="BB591" s="667" t="s">
        <v>301</v>
      </c>
      <c r="BC591" s="668"/>
      <c r="BD591" s="234"/>
      <c r="BE591" s="234"/>
    </row>
    <row r="592" spans="2:65" s="34" customFormat="1" ht="13.5" customHeight="1">
      <c r="B592" s="461"/>
      <c r="C592" s="462"/>
      <c r="D592" s="462"/>
      <c r="E592" s="462"/>
      <c r="F592" s="462"/>
      <c r="G592" s="462"/>
      <c r="H592" s="462"/>
      <c r="I592" s="463"/>
      <c r="J592" s="461"/>
      <c r="K592" s="462"/>
      <c r="L592" s="462"/>
      <c r="M592" s="462"/>
      <c r="N592" s="466"/>
      <c r="O592" s="469"/>
      <c r="P592" s="462"/>
      <c r="Q592" s="462"/>
      <c r="R592" s="462"/>
      <c r="S592" s="462"/>
      <c r="T592" s="462"/>
      <c r="U592" s="463"/>
      <c r="V592" s="486"/>
      <c r="W592" s="487"/>
      <c r="X592" s="487"/>
      <c r="Y592" s="488"/>
      <c r="Z592" s="492"/>
      <c r="AA592" s="493"/>
      <c r="AB592" s="493"/>
      <c r="AC592" s="494"/>
      <c r="AD592" s="498"/>
      <c r="AE592" s="499"/>
      <c r="AF592" s="499"/>
      <c r="AG592" s="500"/>
      <c r="AH592" s="504"/>
      <c r="AI592" s="505"/>
      <c r="AJ592" s="505"/>
      <c r="AK592" s="506"/>
      <c r="AL592" s="508"/>
      <c r="AM592" s="508"/>
      <c r="AN592" s="513"/>
      <c r="AO592" s="513"/>
      <c r="AP592" s="513"/>
      <c r="AQ592" s="513"/>
      <c r="AR592" s="513"/>
      <c r="AS592" s="514"/>
      <c r="AT592" s="58"/>
      <c r="AU592" s="58"/>
      <c r="AW592" s="57"/>
      <c r="AX592" s="282"/>
      <c r="AY592" s="346"/>
      <c r="AZ592" s="347" t="s">
        <v>296</v>
      </c>
      <c r="BA592" s="347" t="s">
        <v>299</v>
      </c>
      <c r="BB592" s="348" t="s">
        <v>297</v>
      </c>
      <c r="BC592" s="347" t="s">
        <v>296</v>
      </c>
      <c r="BD592" s="234"/>
      <c r="BE592" s="234"/>
      <c r="BL592" s="234" t="s">
        <v>310</v>
      </c>
      <c r="BM592" s="234" t="s">
        <v>203</v>
      </c>
    </row>
    <row r="593" spans="2:65" s="34" customFormat="1" ht="18" customHeight="1">
      <c r="B593" s="414"/>
      <c r="C593" s="415"/>
      <c r="D593" s="415"/>
      <c r="E593" s="415"/>
      <c r="F593" s="415"/>
      <c r="G593" s="415"/>
      <c r="H593" s="415"/>
      <c r="I593" s="451"/>
      <c r="J593" s="414"/>
      <c r="K593" s="415"/>
      <c r="L593" s="415"/>
      <c r="M593" s="415"/>
      <c r="N593" s="416"/>
      <c r="O593" s="389"/>
      <c r="P593" s="392" t="s">
        <v>0</v>
      </c>
      <c r="Q593" s="387"/>
      <c r="R593" s="380" t="s">
        <v>1</v>
      </c>
      <c r="S593" s="193"/>
      <c r="T593" s="420" t="s">
        <v>56</v>
      </c>
      <c r="U593" s="421"/>
      <c r="V593" s="422"/>
      <c r="W593" s="423"/>
      <c r="X593" s="423"/>
      <c r="Y593" s="76" t="s">
        <v>8</v>
      </c>
      <c r="Z593" s="45"/>
      <c r="AA593" s="46"/>
      <c r="AB593" s="46"/>
      <c r="AC593" s="44" t="s">
        <v>8</v>
      </c>
      <c r="AD593" s="45"/>
      <c r="AE593" s="46"/>
      <c r="AF593" s="46"/>
      <c r="AG593" s="47" t="s">
        <v>8</v>
      </c>
      <c r="AH593" s="409">
        <f>IF(V593="賃金で算定",V594+Z594-AD594,0)</f>
        <v>0</v>
      </c>
      <c r="AI593" s="410"/>
      <c r="AJ593" s="410"/>
      <c r="AK593" s="411"/>
      <c r="AL593" s="68"/>
      <c r="AM593" s="69"/>
      <c r="AN593" s="412"/>
      <c r="AO593" s="413"/>
      <c r="AP593" s="413"/>
      <c r="AQ593" s="413"/>
      <c r="AR593" s="413"/>
      <c r="AS593" s="47" t="s">
        <v>8</v>
      </c>
      <c r="AT593" s="58"/>
      <c r="AU593" s="58"/>
      <c r="AV593" s="55" t="str">
        <f>IF(OR(O593="",Q593=""),"", IF(O593&lt;20,DATE(O593+118,Q593,IF(S593="",1,S593)),DATE(O593+88,Q593,IF(S593="",1,S593))))</f>
        <v/>
      </c>
      <c r="AW593" s="57" t="str">
        <f>IF(AV593&lt;=設定シート!C$15,"昔",IF(AV593&lt;=設定シート!E$15,"上",IF(AV593&lt;=設定シート!G$15,"中","下")))</f>
        <v>下</v>
      </c>
      <c r="AX593" s="282">
        <f>IF(AV593&lt;=設定シート!$E$36,5,IF(AV593&lt;=設定シート!$I$36,7,IF(AV593&lt;=設定シート!$M$36,9,11)))</f>
        <v>11</v>
      </c>
      <c r="AY593" s="351"/>
      <c r="AZ593" s="349"/>
      <c r="BA593" s="353">
        <f>AN593</f>
        <v>0</v>
      </c>
      <c r="BB593" s="349"/>
      <c r="BC593" s="349"/>
      <c r="BD593" s="234"/>
      <c r="BE593" s="234"/>
      <c r="BL593" s="1"/>
      <c r="BM593" s="1"/>
    </row>
    <row r="594" spans="2:65" s="34" customFormat="1" ht="18" customHeight="1">
      <c r="B594" s="417"/>
      <c r="C594" s="418"/>
      <c r="D594" s="418"/>
      <c r="E594" s="418"/>
      <c r="F594" s="418"/>
      <c r="G594" s="418"/>
      <c r="H594" s="418"/>
      <c r="I594" s="452"/>
      <c r="J594" s="417"/>
      <c r="K594" s="418"/>
      <c r="L594" s="418"/>
      <c r="M594" s="418"/>
      <c r="N594" s="419"/>
      <c r="O594" s="390"/>
      <c r="P594" s="386" t="s">
        <v>0</v>
      </c>
      <c r="Q594" s="388"/>
      <c r="R594" s="35" t="s">
        <v>1</v>
      </c>
      <c r="S594" s="196"/>
      <c r="T594" s="424" t="s">
        <v>57</v>
      </c>
      <c r="U594" s="425"/>
      <c r="V594" s="426"/>
      <c r="W594" s="427"/>
      <c r="X594" s="427"/>
      <c r="Y594" s="428"/>
      <c r="Z594" s="453"/>
      <c r="AA594" s="454"/>
      <c r="AB594" s="454"/>
      <c r="AC594" s="454"/>
      <c r="AD594" s="426">
        <v>0</v>
      </c>
      <c r="AE594" s="427"/>
      <c r="AF594" s="427"/>
      <c r="AG594" s="428"/>
      <c r="AH594" s="402">
        <f>IF(V593="賃金で算定",0,V594+Z594-AD594)</f>
        <v>0</v>
      </c>
      <c r="AI594" s="402"/>
      <c r="AJ594" s="402"/>
      <c r="AK594" s="403"/>
      <c r="AL594" s="407">
        <f>IF(V593="賃金で算定","賃金で算定",IF(OR(V594=0,$F611="",AV593=""),0,IF(AW593="昔",VLOOKUP($F611,労務比率,AX593,FALSE),IF(AW593="上",VLOOKUP($F611,労務比率,AX593,FALSE),IF(AW593="中",VLOOKUP($F611,労務比率,AX593,FALSE),VLOOKUP($F611,労務比率,AX593,FALSE))))))</f>
        <v>0</v>
      </c>
      <c r="AM594" s="408"/>
      <c r="AN594" s="404">
        <f>IF(V593="賃金で算定",0,INT(AH594*AL594/100))</f>
        <v>0</v>
      </c>
      <c r="AO594" s="405"/>
      <c r="AP594" s="405"/>
      <c r="AQ594" s="405"/>
      <c r="AR594" s="405"/>
      <c r="AS594" s="39"/>
      <c r="AT594" s="58"/>
      <c r="AU594" s="58"/>
      <c r="AV594" s="55"/>
      <c r="AW594" s="57"/>
      <c r="AX594" s="282"/>
      <c r="AY594" s="352">
        <f>AH594</f>
        <v>0</v>
      </c>
      <c r="AZ594" s="350">
        <f>IF(AV593&lt;=設定シート!C$85,AH594,IF(AND(AV593&gt;=設定シート!E$85,AV593&lt;=設定シート!G$85),AH594*105/108,AH594))</f>
        <v>0</v>
      </c>
      <c r="BA594" s="347"/>
      <c r="BB594" s="350">
        <f>IF($AL594="賃金で算定",0,INT(AY594*$AL594/100))</f>
        <v>0</v>
      </c>
      <c r="BC594" s="350">
        <f>IF(AY594=AZ594,BB594,AZ594*$AL594/100)</f>
        <v>0</v>
      </c>
      <c r="BD594" s="234"/>
      <c r="BE594" s="234"/>
      <c r="BL594" s="234">
        <f>IF(AY594=AZ594,0,1)</f>
        <v>0</v>
      </c>
      <c r="BM594" s="234" t="str">
        <f>IF(BL594=1,AL594,"")</f>
        <v/>
      </c>
    </row>
    <row r="595" spans="2:65" s="34" customFormat="1" ht="18" customHeight="1">
      <c r="B595" s="414"/>
      <c r="C595" s="415"/>
      <c r="D595" s="415"/>
      <c r="E595" s="415"/>
      <c r="F595" s="415"/>
      <c r="G595" s="415"/>
      <c r="H595" s="415"/>
      <c r="I595" s="451"/>
      <c r="J595" s="414"/>
      <c r="K595" s="415"/>
      <c r="L595" s="415"/>
      <c r="M595" s="415"/>
      <c r="N595" s="416"/>
      <c r="O595" s="389"/>
      <c r="P595" s="392" t="s">
        <v>45</v>
      </c>
      <c r="Q595" s="387"/>
      <c r="R595" s="380" t="s">
        <v>46</v>
      </c>
      <c r="S595" s="193"/>
      <c r="T595" s="420" t="s">
        <v>47</v>
      </c>
      <c r="U595" s="421"/>
      <c r="V595" s="422"/>
      <c r="W595" s="423"/>
      <c r="X595" s="423"/>
      <c r="Y595" s="77"/>
      <c r="Z595" s="41"/>
      <c r="AA595" s="42"/>
      <c r="AB595" s="42"/>
      <c r="AC595" s="43"/>
      <c r="AD595" s="41"/>
      <c r="AE595" s="42"/>
      <c r="AF595" s="42"/>
      <c r="AG595" s="48"/>
      <c r="AH595" s="409">
        <f>IF(V595="賃金で算定",V596+Z596-AD596,0)</f>
        <v>0</v>
      </c>
      <c r="AI595" s="410"/>
      <c r="AJ595" s="410"/>
      <c r="AK595" s="411"/>
      <c r="AL595" s="68"/>
      <c r="AM595" s="69"/>
      <c r="AN595" s="412"/>
      <c r="AO595" s="413"/>
      <c r="AP595" s="413"/>
      <c r="AQ595" s="413"/>
      <c r="AR595" s="413"/>
      <c r="AS595" s="40"/>
      <c r="AT595" s="58"/>
      <c r="AU595" s="58"/>
      <c r="AV595" s="55" t="str">
        <f>IF(OR(O595="",Q595=""),"", IF(O595&lt;20,DATE(O595+118,Q595,IF(S595="",1,S595)),DATE(O595+88,Q595,IF(S595="",1,S595))))</f>
        <v/>
      </c>
      <c r="AW595" s="57" t="str">
        <f>IF(AV595&lt;=設定シート!C$15,"昔",IF(AV595&lt;=設定シート!E$15,"上",IF(AV595&lt;=設定シート!G$15,"中","下")))</f>
        <v>下</v>
      </c>
      <c r="AX595" s="282">
        <f>IF(AV595&lt;=設定シート!$E$36,5,IF(AV595&lt;=設定シート!$I$36,7,IF(AV595&lt;=設定シート!$M$36,9,11)))</f>
        <v>11</v>
      </c>
      <c r="AY595" s="351"/>
      <c r="AZ595" s="349"/>
      <c r="BA595" s="353">
        <f t="shared" ref="BA595" si="322">AN595</f>
        <v>0</v>
      </c>
      <c r="BB595" s="349"/>
      <c r="BC595" s="349"/>
      <c r="BD595" s="234"/>
      <c r="BE595" s="234"/>
      <c r="BL595" s="234"/>
      <c r="BM595" s="234"/>
    </row>
    <row r="596" spans="2:65" s="34" customFormat="1" ht="18" customHeight="1">
      <c r="B596" s="417"/>
      <c r="C596" s="418"/>
      <c r="D596" s="418"/>
      <c r="E596" s="418"/>
      <c r="F596" s="418"/>
      <c r="G596" s="418"/>
      <c r="H596" s="418"/>
      <c r="I596" s="452"/>
      <c r="J596" s="417"/>
      <c r="K596" s="418"/>
      <c r="L596" s="418"/>
      <c r="M596" s="418"/>
      <c r="N596" s="419"/>
      <c r="O596" s="390"/>
      <c r="P596" s="393" t="s">
        <v>45</v>
      </c>
      <c r="Q596" s="388"/>
      <c r="R596" s="381" t="s">
        <v>46</v>
      </c>
      <c r="S596" s="196"/>
      <c r="T596" s="424" t="s">
        <v>48</v>
      </c>
      <c r="U596" s="425"/>
      <c r="V596" s="426"/>
      <c r="W596" s="427"/>
      <c r="X596" s="427"/>
      <c r="Y596" s="428"/>
      <c r="Z596" s="453"/>
      <c r="AA596" s="454"/>
      <c r="AB596" s="454"/>
      <c r="AC596" s="454"/>
      <c r="AD596" s="426">
        <v>0</v>
      </c>
      <c r="AE596" s="427"/>
      <c r="AF596" s="427"/>
      <c r="AG596" s="428"/>
      <c r="AH596" s="402">
        <f>IF(V595="賃金で算定",0,V596+Z596-AD596)</f>
        <v>0</v>
      </c>
      <c r="AI596" s="402"/>
      <c r="AJ596" s="402"/>
      <c r="AK596" s="403"/>
      <c r="AL596" s="407">
        <f>IF(V595="賃金で算定","賃金で算定",IF(OR(V596=0,$F611="",AV595=""),0,IF(AW595="昔",VLOOKUP($F611,労務比率,AX595,FALSE),IF(AW595="上",VLOOKUP($F611,労務比率,AX595,FALSE),IF(AW595="中",VLOOKUP($F611,労務比率,AX595,FALSE),VLOOKUP($F611,労務比率,AX595,FALSE))))))</f>
        <v>0</v>
      </c>
      <c r="AM596" s="408"/>
      <c r="AN596" s="404">
        <f>IF(V595="賃金で算定",0,INT(AH596*AL596/100))</f>
        <v>0</v>
      </c>
      <c r="AO596" s="405"/>
      <c r="AP596" s="405"/>
      <c r="AQ596" s="405"/>
      <c r="AR596" s="405"/>
      <c r="AS596" s="39"/>
      <c r="AT596" s="58"/>
      <c r="AU596" s="58"/>
      <c r="AV596" s="55"/>
      <c r="AW596" s="57"/>
      <c r="AX596" s="282"/>
      <c r="AY596" s="352">
        <f t="shared" ref="AY596" si="323">AH596</f>
        <v>0</v>
      </c>
      <c r="AZ596" s="350">
        <f>IF(AV595&lt;=設定シート!C$85,AH596,IF(AND(AV595&gt;=設定シート!E$85,AV595&lt;=設定シート!G$85),AH596*105/108,AH596))</f>
        <v>0</v>
      </c>
      <c r="BA596" s="347"/>
      <c r="BB596" s="350">
        <f t="shared" ref="BB596" si="324">IF($AL596="賃金で算定",0,INT(AY596*$AL596/100))</f>
        <v>0</v>
      </c>
      <c r="BC596" s="350">
        <f>IF(AY596=AZ596,BB596,AZ596*$AL596/100)</f>
        <v>0</v>
      </c>
      <c r="BD596" s="234"/>
      <c r="BE596" s="234"/>
      <c r="BL596" s="234">
        <f>IF(AY596=AZ596,0,1)</f>
        <v>0</v>
      </c>
      <c r="BM596" s="234" t="str">
        <f>IF(BL596=1,AL596,"")</f>
        <v/>
      </c>
    </row>
    <row r="597" spans="2:65" s="34" customFormat="1" ht="18" customHeight="1">
      <c r="B597" s="414"/>
      <c r="C597" s="415"/>
      <c r="D597" s="415"/>
      <c r="E597" s="415"/>
      <c r="F597" s="415"/>
      <c r="G597" s="415"/>
      <c r="H597" s="415"/>
      <c r="I597" s="451"/>
      <c r="J597" s="414"/>
      <c r="K597" s="415"/>
      <c r="L597" s="415"/>
      <c r="M597" s="415"/>
      <c r="N597" s="416"/>
      <c r="O597" s="389"/>
      <c r="P597" s="392" t="s">
        <v>45</v>
      </c>
      <c r="Q597" s="387"/>
      <c r="R597" s="380" t="s">
        <v>46</v>
      </c>
      <c r="S597" s="193"/>
      <c r="T597" s="420" t="s">
        <v>47</v>
      </c>
      <c r="U597" s="421"/>
      <c r="V597" s="422"/>
      <c r="W597" s="423"/>
      <c r="X597" s="423"/>
      <c r="Y597" s="77"/>
      <c r="Z597" s="41"/>
      <c r="AA597" s="42"/>
      <c r="AB597" s="42"/>
      <c r="AC597" s="43"/>
      <c r="AD597" s="41"/>
      <c r="AE597" s="42"/>
      <c r="AF597" s="42"/>
      <c r="AG597" s="48"/>
      <c r="AH597" s="409">
        <f>IF(V597="賃金で算定",V598+Z598-AD598,0)</f>
        <v>0</v>
      </c>
      <c r="AI597" s="410"/>
      <c r="AJ597" s="410"/>
      <c r="AK597" s="411"/>
      <c r="AL597" s="68"/>
      <c r="AM597" s="69"/>
      <c r="AN597" s="412"/>
      <c r="AO597" s="413"/>
      <c r="AP597" s="413"/>
      <c r="AQ597" s="413"/>
      <c r="AR597" s="413"/>
      <c r="AS597" s="40"/>
      <c r="AT597" s="58"/>
      <c r="AU597" s="58"/>
      <c r="AV597" s="55" t="str">
        <f>IF(OR(O597="",Q597=""),"", IF(O597&lt;20,DATE(O597+118,Q597,IF(S597="",1,S597)),DATE(O597+88,Q597,IF(S597="",1,S597))))</f>
        <v/>
      </c>
      <c r="AW597" s="57" t="str">
        <f>IF(AV597&lt;=設定シート!C$15,"昔",IF(AV597&lt;=設定シート!E$15,"上",IF(AV597&lt;=設定シート!G$15,"中","下")))</f>
        <v>下</v>
      </c>
      <c r="AX597" s="282">
        <f>IF(AV597&lt;=設定シート!$E$36,5,IF(AV597&lt;=設定シート!$I$36,7,IF(AV597&lt;=設定シート!$M$36,9,11)))</f>
        <v>11</v>
      </c>
      <c r="AY597" s="351"/>
      <c r="AZ597" s="349"/>
      <c r="BA597" s="353">
        <f t="shared" ref="BA597" si="325">AN597</f>
        <v>0</v>
      </c>
      <c r="BB597" s="349"/>
      <c r="BC597" s="349"/>
      <c r="BD597" s="234"/>
      <c r="BE597" s="234"/>
      <c r="BL597" s="1"/>
      <c r="BM597" s="1"/>
    </row>
    <row r="598" spans="2:65" s="34" customFormat="1" ht="18" customHeight="1">
      <c r="B598" s="417"/>
      <c r="C598" s="418"/>
      <c r="D598" s="418"/>
      <c r="E598" s="418"/>
      <c r="F598" s="418"/>
      <c r="G598" s="418"/>
      <c r="H598" s="418"/>
      <c r="I598" s="452"/>
      <c r="J598" s="417"/>
      <c r="K598" s="418"/>
      <c r="L598" s="418"/>
      <c r="M598" s="418"/>
      <c r="N598" s="419"/>
      <c r="O598" s="390"/>
      <c r="P598" s="393" t="s">
        <v>45</v>
      </c>
      <c r="Q598" s="388"/>
      <c r="R598" s="381" t="s">
        <v>46</v>
      </c>
      <c r="S598" s="196"/>
      <c r="T598" s="424" t="s">
        <v>48</v>
      </c>
      <c r="U598" s="425"/>
      <c r="V598" s="426"/>
      <c r="W598" s="427"/>
      <c r="X598" s="427"/>
      <c r="Y598" s="428"/>
      <c r="Z598" s="426"/>
      <c r="AA598" s="427"/>
      <c r="AB598" s="427"/>
      <c r="AC598" s="427"/>
      <c r="AD598" s="426">
        <v>0</v>
      </c>
      <c r="AE598" s="427"/>
      <c r="AF598" s="427"/>
      <c r="AG598" s="428"/>
      <c r="AH598" s="402">
        <f>IF(V597="賃金で算定",0,V598+Z598-AD598)</f>
        <v>0</v>
      </c>
      <c r="AI598" s="402"/>
      <c r="AJ598" s="402"/>
      <c r="AK598" s="403"/>
      <c r="AL598" s="407">
        <f>IF(V597="賃金で算定","賃金で算定",IF(OR(V598=0,$F611="",AV597=""),0,IF(AW597="昔",VLOOKUP($F611,労務比率,AX597,FALSE),IF(AW597="上",VLOOKUP($F611,労務比率,AX597,FALSE),IF(AW597="中",VLOOKUP($F611,労務比率,AX597,FALSE),VLOOKUP($F611,労務比率,AX597,FALSE))))))</f>
        <v>0</v>
      </c>
      <c r="AM598" s="408"/>
      <c r="AN598" s="404">
        <f>IF(V597="賃金で算定",0,INT(AH598*AL598/100))</f>
        <v>0</v>
      </c>
      <c r="AO598" s="405"/>
      <c r="AP598" s="405"/>
      <c r="AQ598" s="405"/>
      <c r="AR598" s="405"/>
      <c r="AS598" s="39"/>
      <c r="AT598" s="58"/>
      <c r="AU598" s="58"/>
      <c r="AV598" s="55"/>
      <c r="AW598" s="57"/>
      <c r="AX598" s="282"/>
      <c r="AY598" s="352">
        <f t="shared" ref="AY598" si="326">AH598</f>
        <v>0</v>
      </c>
      <c r="AZ598" s="350">
        <f>IF(AV597&lt;=設定シート!C$85,AH598,IF(AND(AV597&gt;=設定シート!E$85,AV597&lt;=設定シート!G$85),AH598*105/108,AH598))</f>
        <v>0</v>
      </c>
      <c r="BA598" s="347"/>
      <c r="BB598" s="350">
        <f t="shared" ref="BB598" si="327">IF($AL598="賃金で算定",0,INT(AY598*$AL598/100))</f>
        <v>0</v>
      </c>
      <c r="BC598" s="350">
        <f>IF(AY598=AZ598,BB598,AZ598*$AL598/100)</f>
        <v>0</v>
      </c>
      <c r="BD598" s="234"/>
      <c r="BE598" s="234"/>
      <c r="BL598" s="234">
        <f>IF(AY598=AZ598,0,1)</f>
        <v>0</v>
      </c>
      <c r="BM598" s="234" t="str">
        <f>IF(BL598=1,AL598,"")</f>
        <v/>
      </c>
    </row>
    <row r="599" spans="2:65" s="34" customFormat="1" ht="18" customHeight="1">
      <c r="B599" s="414"/>
      <c r="C599" s="415"/>
      <c r="D599" s="415"/>
      <c r="E599" s="415"/>
      <c r="F599" s="415"/>
      <c r="G599" s="415"/>
      <c r="H599" s="415"/>
      <c r="I599" s="451"/>
      <c r="J599" s="414"/>
      <c r="K599" s="415"/>
      <c r="L599" s="415"/>
      <c r="M599" s="415"/>
      <c r="N599" s="416"/>
      <c r="O599" s="389"/>
      <c r="P599" s="392" t="s">
        <v>45</v>
      </c>
      <c r="Q599" s="387"/>
      <c r="R599" s="380" t="s">
        <v>46</v>
      </c>
      <c r="S599" s="193"/>
      <c r="T599" s="420" t="s">
        <v>47</v>
      </c>
      <c r="U599" s="421"/>
      <c r="V599" s="422"/>
      <c r="W599" s="423"/>
      <c r="X599" s="423"/>
      <c r="Y599" s="78"/>
      <c r="Z599" s="37"/>
      <c r="AA599" s="38"/>
      <c r="AB599" s="38"/>
      <c r="AC599" s="49"/>
      <c r="AD599" s="37"/>
      <c r="AE599" s="38"/>
      <c r="AF599" s="38"/>
      <c r="AG599" s="50"/>
      <c r="AH599" s="409">
        <f>IF(V599="賃金で算定",V600+Z600-AD600,0)</f>
        <v>0</v>
      </c>
      <c r="AI599" s="410"/>
      <c r="AJ599" s="410"/>
      <c r="AK599" s="411"/>
      <c r="AL599" s="68"/>
      <c r="AM599" s="69"/>
      <c r="AN599" s="412"/>
      <c r="AO599" s="413"/>
      <c r="AP599" s="413"/>
      <c r="AQ599" s="413"/>
      <c r="AR599" s="413"/>
      <c r="AS599" s="40"/>
      <c r="AT599" s="58"/>
      <c r="AU599" s="58"/>
      <c r="AV599" s="55" t="str">
        <f>IF(OR(O599="",Q599=""),"", IF(O599&lt;20,DATE(O599+118,Q599,IF(S599="",1,S599)),DATE(O599+88,Q599,IF(S599="",1,S599))))</f>
        <v/>
      </c>
      <c r="AW599" s="57" t="str">
        <f>IF(AV599&lt;=設定シート!C$15,"昔",IF(AV599&lt;=設定シート!E$15,"上",IF(AV599&lt;=設定シート!G$15,"中","下")))</f>
        <v>下</v>
      </c>
      <c r="AX599" s="282">
        <f>IF(AV599&lt;=設定シート!$E$36,5,IF(AV599&lt;=設定シート!$I$36,7,IF(AV599&lt;=設定シート!$M$36,9,11)))</f>
        <v>11</v>
      </c>
      <c r="AY599" s="351"/>
      <c r="AZ599" s="349"/>
      <c r="BA599" s="353">
        <f t="shared" ref="BA599" si="328">AN599</f>
        <v>0</v>
      </c>
      <c r="BB599" s="349"/>
      <c r="BC599" s="349"/>
      <c r="BD599" s="234"/>
      <c r="BE599" s="234"/>
      <c r="BL599" s="1"/>
      <c r="BM599" s="1"/>
    </row>
    <row r="600" spans="2:65" s="34" customFormat="1" ht="18" customHeight="1">
      <c r="B600" s="417"/>
      <c r="C600" s="418"/>
      <c r="D600" s="418"/>
      <c r="E600" s="418"/>
      <c r="F600" s="418"/>
      <c r="G600" s="418"/>
      <c r="H600" s="418"/>
      <c r="I600" s="452"/>
      <c r="J600" s="417"/>
      <c r="K600" s="418"/>
      <c r="L600" s="418"/>
      <c r="M600" s="418"/>
      <c r="N600" s="419"/>
      <c r="O600" s="390"/>
      <c r="P600" s="393" t="s">
        <v>45</v>
      </c>
      <c r="Q600" s="388"/>
      <c r="R600" s="381" t="s">
        <v>46</v>
      </c>
      <c r="S600" s="196"/>
      <c r="T600" s="424" t="s">
        <v>48</v>
      </c>
      <c r="U600" s="425"/>
      <c r="V600" s="426"/>
      <c r="W600" s="427"/>
      <c r="X600" s="427"/>
      <c r="Y600" s="428"/>
      <c r="Z600" s="453"/>
      <c r="AA600" s="454"/>
      <c r="AB600" s="454"/>
      <c r="AC600" s="454"/>
      <c r="AD600" s="426">
        <v>0</v>
      </c>
      <c r="AE600" s="427"/>
      <c r="AF600" s="427"/>
      <c r="AG600" s="428"/>
      <c r="AH600" s="402">
        <f>IF(V599="賃金で算定",0,V600+Z600-AD600)</f>
        <v>0</v>
      </c>
      <c r="AI600" s="402"/>
      <c r="AJ600" s="402"/>
      <c r="AK600" s="403"/>
      <c r="AL600" s="407">
        <f>IF(V599="賃金で算定","賃金で算定",IF(OR(V600=0,$F611="",AV599=""),0,IF(AW599="昔",VLOOKUP($F611,労務比率,AX599,FALSE),IF(AW599="上",VLOOKUP($F611,労務比率,AX599,FALSE),IF(AW599="中",VLOOKUP($F611,労務比率,AX599,FALSE),VLOOKUP($F611,労務比率,AX599,FALSE))))))</f>
        <v>0</v>
      </c>
      <c r="AM600" s="408"/>
      <c r="AN600" s="404">
        <f>IF(V599="賃金で算定",0,INT(AH600*AL600/100))</f>
        <v>0</v>
      </c>
      <c r="AO600" s="405"/>
      <c r="AP600" s="405"/>
      <c r="AQ600" s="405"/>
      <c r="AR600" s="405"/>
      <c r="AS600" s="39"/>
      <c r="AT600" s="58"/>
      <c r="AU600" s="58"/>
      <c r="AV600" s="55"/>
      <c r="AW600" s="57"/>
      <c r="AX600" s="282"/>
      <c r="AY600" s="352">
        <f t="shared" ref="AY600" si="329">AH600</f>
        <v>0</v>
      </c>
      <c r="AZ600" s="350">
        <f>IF(AV599&lt;=設定シート!C$85,AH600,IF(AND(AV599&gt;=設定シート!E$85,AV599&lt;=設定シート!G$85),AH600*105/108,AH600))</f>
        <v>0</v>
      </c>
      <c r="BA600" s="347"/>
      <c r="BB600" s="350">
        <f t="shared" ref="BB600" si="330">IF($AL600="賃金で算定",0,INT(AY600*$AL600/100))</f>
        <v>0</v>
      </c>
      <c r="BC600" s="350">
        <f>IF(AY600=AZ600,BB600,AZ600*$AL600/100)</f>
        <v>0</v>
      </c>
      <c r="BD600" s="234"/>
      <c r="BE600" s="234"/>
      <c r="BL600" s="234">
        <f>IF(AY600=AZ600,0,1)</f>
        <v>0</v>
      </c>
      <c r="BM600" s="234" t="str">
        <f>IF(BL600=1,AL600,"")</f>
        <v/>
      </c>
    </row>
    <row r="601" spans="2:65" s="34" customFormat="1" ht="18" customHeight="1">
      <c r="B601" s="414"/>
      <c r="C601" s="415"/>
      <c r="D601" s="415"/>
      <c r="E601" s="415"/>
      <c r="F601" s="415"/>
      <c r="G601" s="415"/>
      <c r="H601" s="415"/>
      <c r="I601" s="451"/>
      <c r="J601" s="414"/>
      <c r="K601" s="415"/>
      <c r="L601" s="415"/>
      <c r="M601" s="415"/>
      <c r="N601" s="416"/>
      <c r="O601" s="389"/>
      <c r="P601" s="392" t="s">
        <v>45</v>
      </c>
      <c r="Q601" s="387"/>
      <c r="R601" s="380" t="s">
        <v>46</v>
      </c>
      <c r="S601" s="193"/>
      <c r="T601" s="420" t="s">
        <v>47</v>
      </c>
      <c r="U601" s="421"/>
      <c r="V601" s="422"/>
      <c r="W601" s="423"/>
      <c r="X601" s="423"/>
      <c r="Y601" s="77"/>
      <c r="Z601" s="41"/>
      <c r="AA601" s="42"/>
      <c r="AB601" s="42"/>
      <c r="AC601" s="43"/>
      <c r="AD601" s="41"/>
      <c r="AE601" s="42"/>
      <c r="AF601" s="42"/>
      <c r="AG601" s="48"/>
      <c r="AH601" s="409">
        <f>IF(V601="賃金で算定",V602+Z602-AD602,0)</f>
        <v>0</v>
      </c>
      <c r="AI601" s="410"/>
      <c r="AJ601" s="410"/>
      <c r="AK601" s="411"/>
      <c r="AL601" s="68"/>
      <c r="AM601" s="69"/>
      <c r="AN601" s="412"/>
      <c r="AO601" s="413"/>
      <c r="AP601" s="413"/>
      <c r="AQ601" s="413"/>
      <c r="AR601" s="413"/>
      <c r="AS601" s="40"/>
      <c r="AT601" s="58"/>
      <c r="AU601" s="58"/>
      <c r="AV601" s="55" t="str">
        <f>IF(OR(O601="",Q601=""),"", IF(O601&lt;20,DATE(O601+118,Q601,IF(S601="",1,S601)),DATE(O601+88,Q601,IF(S601="",1,S601))))</f>
        <v/>
      </c>
      <c r="AW601" s="57" t="str">
        <f>IF(AV601&lt;=設定シート!C$15,"昔",IF(AV601&lt;=設定シート!E$15,"上",IF(AV601&lt;=設定シート!G$15,"中","下")))</f>
        <v>下</v>
      </c>
      <c r="AX601" s="282">
        <f>IF(AV601&lt;=設定シート!$E$36,5,IF(AV601&lt;=設定シート!$I$36,7,IF(AV601&lt;=設定シート!$M$36,9,11)))</f>
        <v>11</v>
      </c>
      <c r="AY601" s="351"/>
      <c r="AZ601" s="349"/>
      <c r="BA601" s="353">
        <f t="shared" ref="BA601" si="331">AN601</f>
        <v>0</v>
      </c>
      <c r="BB601" s="349"/>
      <c r="BC601" s="349"/>
      <c r="BD601" s="234"/>
      <c r="BE601" s="234"/>
      <c r="BL601" s="1"/>
      <c r="BM601" s="1"/>
    </row>
    <row r="602" spans="2:65" s="34" customFormat="1" ht="18" customHeight="1">
      <c r="B602" s="417"/>
      <c r="C602" s="418"/>
      <c r="D602" s="418"/>
      <c r="E602" s="418"/>
      <c r="F602" s="418"/>
      <c r="G602" s="418"/>
      <c r="H602" s="418"/>
      <c r="I602" s="452"/>
      <c r="J602" s="417"/>
      <c r="K602" s="418"/>
      <c r="L602" s="418"/>
      <c r="M602" s="418"/>
      <c r="N602" s="419"/>
      <c r="O602" s="390"/>
      <c r="P602" s="393" t="s">
        <v>45</v>
      </c>
      <c r="Q602" s="388"/>
      <c r="R602" s="381" t="s">
        <v>46</v>
      </c>
      <c r="S602" s="196"/>
      <c r="T602" s="424" t="s">
        <v>48</v>
      </c>
      <c r="U602" s="425"/>
      <c r="V602" s="426"/>
      <c r="W602" s="427"/>
      <c r="X602" s="427"/>
      <c r="Y602" s="428"/>
      <c r="Z602" s="426"/>
      <c r="AA602" s="427"/>
      <c r="AB602" s="427"/>
      <c r="AC602" s="427"/>
      <c r="AD602" s="426">
        <v>0</v>
      </c>
      <c r="AE602" s="427"/>
      <c r="AF602" s="427"/>
      <c r="AG602" s="428"/>
      <c r="AH602" s="402">
        <f>IF(V601="賃金で算定",0,V602+Z602-AD602)</f>
        <v>0</v>
      </c>
      <c r="AI602" s="402"/>
      <c r="AJ602" s="402"/>
      <c r="AK602" s="403"/>
      <c r="AL602" s="407">
        <f>IF(V601="賃金で算定","賃金で算定",IF(OR(V602=0,$F611="",AV601=""),0,IF(AW601="昔",VLOOKUP($F611,労務比率,AX601,FALSE),IF(AW601="上",VLOOKUP($F611,労務比率,AX601,FALSE),IF(AW601="中",VLOOKUP($F611,労務比率,AX601,FALSE),VLOOKUP($F611,労務比率,AX601,FALSE))))))</f>
        <v>0</v>
      </c>
      <c r="AM602" s="408"/>
      <c r="AN602" s="404">
        <f>IF(V601="賃金で算定",0,INT(AH602*AL602/100))</f>
        <v>0</v>
      </c>
      <c r="AO602" s="405"/>
      <c r="AP602" s="405"/>
      <c r="AQ602" s="405"/>
      <c r="AR602" s="405"/>
      <c r="AS602" s="39"/>
      <c r="AT602" s="58"/>
      <c r="AU602" s="58"/>
      <c r="AV602" s="55"/>
      <c r="AW602" s="57"/>
      <c r="AX602" s="282"/>
      <c r="AY602" s="352">
        <f t="shared" ref="AY602" si="332">AH602</f>
        <v>0</v>
      </c>
      <c r="AZ602" s="350">
        <f>IF(AV601&lt;=設定シート!C$85,AH602,IF(AND(AV601&gt;=設定シート!E$85,AV601&lt;=設定シート!G$85),AH602*105/108,AH602))</f>
        <v>0</v>
      </c>
      <c r="BA602" s="347"/>
      <c r="BB602" s="350">
        <f t="shared" ref="BB602" si="333">IF($AL602="賃金で算定",0,INT(AY602*$AL602/100))</f>
        <v>0</v>
      </c>
      <c r="BC602" s="350">
        <f>IF(AY602=AZ602,BB602,AZ602*$AL602/100)</f>
        <v>0</v>
      </c>
      <c r="BD602" s="234"/>
      <c r="BE602" s="234"/>
      <c r="BL602" s="234">
        <f>IF(AY602=AZ602,0,1)</f>
        <v>0</v>
      </c>
      <c r="BM602" s="234" t="str">
        <f>IF(BL602=1,AL602,"")</f>
        <v/>
      </c>
    </row>
    <row r="603" spans="2:65" s="34" customFormat="1" ht="18" customHeight="1">
      <c r="B603" s="414"/>
      <c r="C603" s="415"/>
      <c r="D603" s="415"/>
      <c r="E603" s="415"/>
      <c r="F603" s="415"/>
      <c r="G603" s="415"/>
      <c r="H603" s="415"/>
      <c r="I603" s="451"/>
      <c r="J603" s="414"/>
      <c r="K603" s="415"/>
      <c r="L603" s="415"/>
      <c r="M603" s="415"/>
      <c r="N603" s="416"/>
      <c r="O603" s="389"/>
      <c r="P603" s="392" t="s">
        <v>45</v>
      </c>
      <c r="Q603" s="387"/>
      <c r="R603" s="380" t="s">
        <v>46</v>
      </c>
      <c r="S603" s="193"/>
      <c r="T603" s="420" t="s">
        <v>47</v>
      </c>
      <c r="U603" s="421"/>
      <c r="V603" s="422"/>
      <c r="W603" s="423"/>
      <c r="X603" s="423"/>
      <c r="Y603" s="77"/>
      <c r="Z603" s="41"/>
      <c r="AA603" s="42"/>
      <c r="AB603" s="42"/>
      <c r="AC603" s="43"/>
      <c r="AD603" s="41"/>
      <c r="AE603" s="42"/>
      <c r="AF603" s="42"/>
      <c r="AG603" s="48"/>
      <c r="AH603" s="409">
        <f>IF(V603="賃金で算定",V604+Z604-AD604,0)</f>
        <v>0</v>
      </c>
      <c r="AI603" s="410"/>
      <c r="AJ603" s="410"/>
      <c r="AK603" s="411"/>
      <c r="AL603" s="68"/>
      <c r="AM603" s="69"/>
      <c r="AN603" s="412"/>
      <c r="AO603" s="413"/>
      <c r="AP603" s="413"/>
      <c r="AQ603" s="413"/>
      <c r="AR603" s="413"/>
      <c r="AS603" s="40"/>
      <c r="AT603" s="58"/>
      <c r="AU603" s="58"/>
      <c r="AV603" s="55" t="str">
        <f>IF(OR(O603="",Q603=""),"", IF(O603&lt;20,DATE(O603+118,Q603,IF(S603="",1,S603)),DATE(O603+88,Q603,IF(S603="",1,S603))))</f>
        <v/>
      </c>
      <c r="AW603" s="57" t="str">
        <f>IF(AV603&lt;=設定シート!C$15,"昔",IF(AV603&lt;=設定シート!E$15,"上",IF(AV603&lt;=設定シート!G$15,"中","下")))</f>
        <v>下</v>
      </c>
      <c r="AX603" s="282">
        <f>IF(AV603&lt;=設定シート!$E$36,5,IF(AV603&lt;=設定シート!$I$36,7,IF(AV603&lt;=設定シート!$M$36,9,11)))</f>
        <v>11</v>
      </c>
      <c r="AY603" s="351"/>
      <c r="AZ603" s="349"/>
      <c r="BA603" s="353">
        <f t="shared" ref="BA603" si="334">AN603</f>
        <v>0</v>
      </c>
      <c r="BB603" s="349"/>
      <c r="BC603" s="349"/>
      <c r="BD603" s="234"/>
      <c r="BE603" s="234"/>
      <c r="BL603" s="1"/>
      <c r="BM603" s="1"/>
    </row>
    <row r="604" spans="2:65" s="34" customFormat="1" ht="18" customHeight="1">
      <c r="B604" s="417"/>
      <c r="C604" s="418"/>
      <c r="D604" s="418"/>
      <c r="E604" s="418"/>
      <c r="F604" s="418"/>
      <c r="G604" s="418"/>
      <c r="H604" s="418"/>
      <c r="I604" s="452"/>
      <c r="J604" s="417"/>
      <c r="K604" s="418"/>
      <c r="L604" s="418"/>
      <c r="M604" s="418"/>
      <c r="N604" s="419"/>
      <c r="O604" s="390"/>
      <c r="P604" s="393" t="s">
        <v>45</v>
      </c>
      <c r="Q604" s="388"/>
      <c r="R604" s="381" t="s">
        <v>46</v>
      </c>
      <c r="S604" s="196"/>
      <c r="T604" s="424" t="s">
        <v>48</v>
      </c>
      <c r="U604" s="425"/>
      <c r="V604" s="426"/>
      <c r="W604" s="427"/>
      <c r="X604" s="427"/>
      <c r="Y604" s="428"/>
      <c r="Z604" s="426"/>
      <c r="AA604" s="427"/>
      <c r="AB604" s="427"/>
      <c r="AC604" s="427"/>
      <c r="AD604" s="426">
        <v>0</v>
      </c>
      <c r="AE604" s="427"/>
      <c r="AF604" s="427"/>
      <c r="AG604" s="428"/>
      <c r="AH604" s="402">
        <f>IF(V603="賃金で算定",0,V604+Z604-AD604)</f>
        <v>0</v>
      </c>
      <c r="AI604" s="402"/>
      <c r="AJ604" s="402"/>
      <c r="AK604" s="403"/>
      <c r="AL604" s="407">
        <f>IF(V603="賃金で算定","賃金で算定",IF(OR(V604=0,$F611="",AV603=""),0,IF(AW603="昔",VLOOKUP($F611,労務比率,AX603,FALSE),IF(AW603="上",VLOOKUP($F611,労務比率,AX603,FALSE),IF(AW603="中",VLOOKUP($F611,労務比率,AX603,FALSE),VLOOKUP($F611,労務比率,AX603,FALSE))))))</f>
        <v>0</v>
      </c>
      <c r="AM604" s="408"/>
      <c r="AN604" s="404">
        <f>IF(V603="賃金で算定",0,INT(AH604*AL604/100))</f>
        <v>0</v>
      </c>
      <c r="AO604" s="405"/>
      <c r="AP604" s="405"/>
      <c r="AQ604" s="405"/>
      <c r="AR604" s="405"/>
      <c r="AS604" s="39"/>
      <c r="AT604" s="58"/>
      <c r="AU604" s="58"/>
      <c r="AV604" s="55"/>
      <c r="AW604" s="57"/>
      <c r="AX604" s="282"/>
      <c r="AY604" s="352">
        <f t="shared" ref="AY604" si="335">AH604</f>
        <v>0</v>
      </c>
      <c r="AZ604" s="350">
        <f>IF(AV603&lt;=設定シート!C$85,AH604,IF(AND(AV603&gt;=設定シート!E$85,AV603&lt;=設定シート!G$85),AH604*105/108,AH604))</f>
        <v>0</v>
      </c>
      <c r="BA604" s="347"/>
      <c r="BB604" s="350">
        <f t="shared" ref="BB604" si="336">IF($AL604="賃金で算定",0,INT(AY604*$AL604/100))</f>
        <v>0</v>
      </c>
      <c r="BC604" s="350">
        <f>IF(AY604=AZ604,BB604,AZ604*$AL604/100)</f>
        <v>0</v>
      </c>
      <c r="BD604" s="234"/>
      <c r="BE604" s="234"/>
      <c r="BL604" s="234">
        <f>IF(AY604=AZ604,0,1)</f>
        <v>0</v>
      </c>
      <c r="BM604" s="234" t="str">
        <f>IF(BL604=1,AL604,"")</f>
        <v/>
      </c>
    </row>
    <row r="605" spans="2:65" s="34" customFormat="1" ht="18" customHeight="1">
      <c r="B605" s="414"/>
      <c r="C605" s="415"/>
      <c r="D605" s="415"/>
      <c r="E605" s="415"/>
      <c r="F605" s="415"/>
      <c r="G605" s="415"/>
      <c r="H605" s="415"/>
      <c r="I605" s="451"/>
      <c r="J605" s="414"/>
      <c r="K605" s="415"/>
      <c r="L605" s="415"/>
      <c r="M605" s="415"/>
      <c r="N605" s="416"/>
      <c r="O605" s="389"/>
      <c r="P605" s="392" t="s">
        <v>45</v>
      </c>
      <c r="Q605" s="387"/>
      <c r="R605" s="380" t="s">
        <v>46</v>
      </c>
      <c r="S605" s="193"/>
      <c r="T605" s="420" t="s">
        <v>47</v>
      </c>
      <c r="U605" s="421"/>
      <c r="V605" s="422"/>
      <c r="W605" s="423"/>
      <c r="X605" s="423"/>
      <c r="Y605" s="77"/>
      <c r="Z605" s="41"/>
      <c r="AA605" s="42"/>
      <c r="AB605" s="42"/>
      <c r="AC605" s="43"/>
      <c r="AD605" s="41"/>
      <c r="AE605" s="42"/>
      <c r="AF605" s="42"/>
      <c r="AG605" s="48"/>
      <c r="AH605" s="409">
        <f>IF(V605="賃金で算定",V606+Z606-AD606,0)</f>
        <v>0</v>
      </c>
      <c r="AI605" s="410"/>
      <c r="AJ605" s="410"/>
      <c r="AK605" s="411"/>
      <c r="AL605" s="68"/>
      <c r="AM605" s="69"/>
      <c r="AN605" s="412"/>
      <c r="AO605" s="413"/>
      <c r="AP605" s="413"/>
      <c r="AQ605" s="413"/>
      <c r="AR605" s="413"/>
      <c r="AS605" s="40"/>
      <c r="AT605" s="58"/>
      <c r="AU605" s="58"/>
      <c r="AV605" s="55" t="str">
        <f>IF(OR(O605="",Q605=""),"", IF(O605&lt;20,DATE(O605+118,Q605,IF(S605="",1,S605)),DATE(O605+88,Q605,IF(S605="",1,S605))))</f>
        <v/>
      </c>
      <c r="AW605" s="57" t="str">
        <f>IF(AV605&lt;=設定シート!C$15,"昔",IF(AV605&lt;=設定シート!E$15,"上",IF(AV605&lt;=設定シート!G$15,"中","下")))</f>
        <v>下</v>
      </c>
      <c r="AX605" s="282">
        <f>IF(AV605&lt;=設定シート!$E$36,5,IF(AV605&lt;=設定シート!$I$36,7,IF(AV605&lt;=設定シート!$M$36,9,11)))</f>
        <v>11</v>
      </c>
      <c r="AY605" s="351"/>
      <c r="AZ605" s="349"/>
      <c r="BA605" s="353">
        <f t="shared" ref="BA605" si="337">AN605</f>
        <v>0</v>
      </c>
      <c r="BB605" s="349"/>
      <c r="BC605" s="349"/>
      <c r="BD605" s="234"/>
      <c r="BE605" s="234"/>
      <c r="BL605" s="1"/>
      <c r="BM605" s="1"/>
    </row>
    <row r="606" spans="2:65" s="34" customFormat="1" ht="18" customHeight="1">
      <c r="B606" s="417"/>
      <c r="C606" s="418"/>
      <c r="D606" s="418"/>
      <c r="E606" s="418"/>
      <c r="F606" s="418"/>
      <c r="G606" s="418"/>
      <c r="H606" s="418"/>
      <c r="I606" s="452"/>
      <c r="J606" s="417"/>
      <c r="K606" s="418"/>
      <c r="L606" s="418"/>
      <c r="M606" s="418"/>
      <c r="N606" s="419"/>
      <c r="O606" s="390"/>
      <c r="P606" s="393" t="s">
        <v>45</v>
      </c>
      <c r="Q606" s="388"/>
      <c r="R606" s="381" t="s">
        <v>46</v>
      </c>
      <c r="S606" s="196"/>
      <c r="T606" s="424" t="s">
        <v>48</v>
      </c>
      <c r="U606" s="425"/>
      <c r="V606" s="426"/>
      <c r="W606" s="427"/>
      <c r="X606" s="427"/>
      <c r="Y606" s="428"/>
      <c r="Z606" s="426"/>
      <c r="AA606" s="427"/>
      <c r="AB606" s="427"/>
      <c r="AC606" s="427"/>
      <c r="AD606" s="426">
        <v>0</v>
      </c>
      <c r="AE606" s="427"/>
      <c r="AF606" s="427"/>
      <c r="AG606" s="428"/>
      <c r="AH606" s="402">
        <f>IF(V605="賃金で算定",0,V606+Z606-AD606)</f>
        <v>0</v>
      </c>
      <c r="AI606" s="402"/>
      <c r="AJ606" s="402"/>
      <c r="AK606" s="403"/>
      <c r="AL606" s="407">
        <f>IF(V605="賃金で算定","賃金で算定",IF(OR(V606=0,$F611="",AV605=""),0,IF(AW605="昔",VLOOKUP($F611,労務比率,AX605,FALSE),IF(AW605="上",VLOOKUP($F611,労務比率,AX605,FALSE),IF(AW605="中",VLOOKUP($F611,労務比率,AX605,FALSE),VLOOKUP($F611,労務比率,AX605,FALSE))))))</f>
        <v>0</v>
      </c>
      <c r="AM606" s="408"/>
      <c r="AN606" s="404">
        <f>IF(V605="賃金で算定",0,INT(AH606*AL606/100))</f>
        <v>0</v>
      </c>
      <c r="AO606" s="405"/>
      <c r="AP606" s="405"/>
      <c r="AQ606" s="405"/>
      <c r="AR606" s="405"/>
      <c r="AS606" s="39"/>
      <c r="AT606" s="58"/>
      <c r="AU606" s="58"/>
      <c r="AV606" s="55"/>
      <c r="AW606" s="57"/>
      <c r="AX606" s="282"/>
      <c r="AY606" s="352">
        <f t="shared" ref="AY606" si="338">AH606</f>
        <v>0</v>
      </c>
      <c r="AZ606" s="350">
        <f>IF(AV605&lt;=設定シート!C$85,AH606,IF(AND(AV605&gt;=設定シート!E$85,AV605&lt;=設定シート!G$85),AH606*105/108,AH606))</f>
        <v>0</v>
      </c>
      <c r="BA606" s="347"/>
      <c r="BB606" s="350">
        <f t="shared" ref="BB606" si="339">IF($AL606="賃金で算定",0,INT(AY606*$AL606/100))</f>
        <v>0</v>
      </c>
      <c r="BC606" s="350">
        <f>IF(AY606=AZ606,BB606,AZ606*$AL606/100)</f>
        <v>0</v>
      </c>
      <c r="BD606" s="234"/>
      <c r="BE606" s="234"/>
      <c r="BL606" s="234">
        <f>IF(AY606=AZ606,0,1)</f>
        <v>0</v>
      </c>
      <c r="BM606" s="234" t="str">
        <f>IF(BL606=1,AL606,"")</f>
        <v/>
      </c>
    </row>
    <row r="607" spans="2:65" s="34" customFormat="1" ht="18" customHeight="1">
      <c r="B607" s="414"/>
      <c r="C607" s="415"/>
      <c r="D607" s="415"/>
      <c r="E607" s="415"/>
      <c r="F607" s="415"/>
      <c r="G607" s="415"/>
      <c r="H607" s="415"/>
      <c r="I607" s="451"/>
      <c r="J607" s="414"/>
      <c r="K607" s="415"/>
      <c r="L607" s="415"/>
      <c r="M607" s="415"/>
      <c r="N607" s="416"/>
      <c r="O607" s="389"/>
      <c r="P607" s="392" t="s">
        <v>45</v>
      </c>
      <c r="Q607" s="387"/>
      <c r="R607" s="380" t="s">
        <v>46</v>
      </c>
      <c r="S607" s="193"/>
      <c r="T607" s="420" t="s">
        <v>47</v>
      </c>
      <c r="U607" s="421"/>
      <c r="V607" s="422"/>
      <c r="W607" s="423"/>
      <c r="X607" s="423"/>
      <c r="Y607" s="77"/>
      <c r="Z607" s="41"/>
      <c r="AA607" s="42"/>
      <c r="AB607" s="42"/>
      <c r="AC607" s="43"/>
      <c r="AD607" s="41"/>
      <c r="AE607" s="42"/>
      <c r="AF607" s="42"/>
      <c r="AG607" s="48"/>
      <c r="AH607" s="409">
        <f>IF(V607="賃金で算定",V608+Z608-AD608,0)</f>
        <v>0</v>
      </c>
      <c r="AI607" s="410"/>
      <c r="AJ607" s="410"/>
      <c r="AK607" s="411"/>
      <c r="AL607" s="68"/>
      <c r="AM607" s="69"/>
      <c r="AN607" s="412"/>
      <c r="AO607" s="413"/>
      <c r="AP607" s="413"/>
      <c r="AQ607" s="413"/>
      <c r="AR607" s="413"/>
      <c r="AS607" s="40"/>
      <c r="AT607" s="58"/>
      <c r="AU607" s="58"/>
      <c r="AV607" s="55" t="str">
        <f>IF(OR(O607="",Q607=""),"", IF(O607&lt;20,DATE(O607+118,Q607,IF(S607="",1,S607)),DATE(O607+88,Q607,IF(S607="",1,S607))))</f>
        <v/>
      </c>
      <c r="AW607" s="57" t="str">
        <f>IF(AV607&lt;=設定シート!C$15,"昔",IF(AV607&lt;=設定シート!E$15,"上",IF(AV607&lt;=設定シート!G$15,"中","下")))</f>
        <v>下</v>
      </c>
      <c r="AX607" s="282">
        <f>IF(AV607&lt;=設定シート!$E$36,5,IF(AV607&lt;=設定シート!$I$36,7,IF(AV607&lt;=設定シート!$M$36,9,11)))</f>
        <v>11</v>
      </c>
      <c r="AY607" s="351"/>
      <c r="AZ607" s="349"/>
      <c r="BA607" s="353">
        <f t="shared" ref="BA607" si="340">AN607</f>
        <v>0</v>
      </c>
      <c r="BB607" s="349"/>
      <c r="BC607" s="349"/>
      <c r="BD607" s="234"/>
      <c r="BE607" s="234"/>
      <c r="BL607" s="1"/>
      <c r="BM607" s="1"/>
    </row>
    <row r="608" spans="2:65" s="34" customFormat="1" ht="18" customHeight="1">
      <c r="B608" s="417"/>
      <c r="C608" s="418"/>
      <c r="D608" s="418"/>
      <c r="E608" s="418"/>
      <c r="F608" s="418"/>
      <c r="G608" s="418"/>
      <c r="H608" s="418"/>
      <c r="I608" s="452"/>
      <c r="J608" s="417"/>
      <c r="K608" s="418"/>
      <c r="L608" s="418"/>
      <c r="M608" s="418"/>
      <c r="N608" s="419"/>
      <c r="O608" s="390"/>
      <c r="P608" s="393" t="s">
        <v>45</v>
      </c>
      <c r="Q608" s="388"/>
      <c r="R608" s="381" t="s">
        <v>46</v>
      </c>
      <c r="S608" s="196"/>
      <c r="T608" s="424" t="s">
        <v>48</v>
      </c>
      <c r="U608" s="425"/>
      <c r="V608" s="426"/>
      <c r="W608" s="427"/>
      <c r="X608" s="427"/>
      <c r="Y608" s="428"/>
      <c r="Z608" s="426"/>
      <c r="AA608" s="427"/>
      <c r="AB608" s="427"/>
      <c r="AC608" s="427"/>
      <c r="AD608" s="426">
        <v>0</v>
      </c>
      <c r="AE608" s="427"/>
      <c r="AF608" s="427"/>
      <c r="AG608" s="428"/>
      <c r="AH608" s="402">
        <f>IF(V607="賃金で算定",0,V608+Z608-AD608)</f>
        <v>0</v>
      </c>
      <c r="AI608" s="402"/>
      <c r="AJ608" s="402"/>
      <c r="AK608" s="403"/>
      <c r="AL608" s="407">
        <f>IF(V607="賃金で算定","賃金で算定",IF(OR(V608=0,$F611="",AV607=""),0,IF(AW607="昔",VLOOKUP($F611,労務比率,AX607,FALSE),IF(AW607="上",VLOOKUP($F611,労務比率,AX607,FALSE),IF(AW607="中",VLOOKUP($F611,労務比率,AX607,FALSE),VLOOKUP($F611,労務比率,AX607,FALSE))))))</f>
        <v>0</v>
      </c>
      <c r="AM608" s="408"/>
      <c r="AN608" s="404">
        <f>IF(V607="賃金で算定",0,INT(AH608*AL608/100))</f>
        <v>0</v>
      </c>
      <c r="AO608" s="405"/>
      <c r="AP608" s="405"/>
      <c r="AQ608" s="405"/>
      <c r="AR608" s="405"/>
      <c r="AS608" s="39"/>
      <c r="AT608" s="58"/>
      <c r="AU608" s="58"/>
      <c r="AV608" s="55"/>
      <c r="AW608" s="57"/>
      <c r="AX608" s="282"/>
      <c r="AY608" s="352">
        <f t="shared" ref="AY608" si="341">AH608</f>
        <v>0</v>
      </c>
      <c r="AZ608" s="350">
        <f>IF(AV607&lt;=設定シート!C$85,AH608,IF(AND(AV607&gt;=設定シート!E$85,AV607&lt;=設定シート!G$85),AH608*105/108,AH608))</f>
        <v>0</v>
      </c>
      <c r="BA608" s="347"/>
      <c r="BB608" s="350">
        <f t="shared" ref="BB608" si="342">IF($AL608="賃金で算定",0,INT(AY608*$AL608/100))</f>
        <v>0</v>
      </c>
      <c r="BC608" s="350">
        <f>IF(AY608=AZ608,BB608,AZ608*$AL608/100)</f>
        <v>0</v>
      </c>
      <c r="BD608" s="234"/>
      <c r="BE608" s="234"/>
      <c r="BL608" s="234">
        <f>IF(AY608=AZ608,0,1)</f>
        <v>0</v>
      </c>
      <c r="BM608" s="234" t="str">
        <f>IF(BL608=1,AL608,"")</f>
        <v/>
      </c>
    </row>
    <row r="609" spans="2:65" s="34" customFormat="1" ht="18" customHeight="1">
      <c r="B609" s="414"/>
      <c r="C609" s="415"/>
      <c r="D609" s="415"/>
      <c r="E609" s="415"/>
      <c r="F609" s="415"/>
      <c r="G609" s="415"/>
      <c r="H609" s="415"/>
      <c r="I609" s="451"/>
      <c r="J609" s="414"/>
      <c r="K609" s="415"/>
      <c r="L609" s="415"/>
      <c r="M609" s="415"/>
      <c r="N609" s="416"/>
      <c r="O609" s="389"/>
      <c r="P609" s="392" t="s">
        <v>45</v>
      </c>
      <c r="Q609" s="387"/>
      <c r="R609" s="380" t="s">
        <v>46</v>
      </c>
      <c r="S609" s="193"/>
      <c r="T609" s="420" t="s">
        <v>47</v>
      </c>
      <c r="U609" s="421"/>
      <c r="V609" s="422"/>
      <c r="W609" s="423"/>
      <c r="X609" s="423"/>
      <c r="Y609" s="77"/>
      <c r="Z609" s="41"/>
      <c r="AA609" s="42"/>
      <c r="AB609" s="42"/>
      <c r="AC609" s="43"/>
      <c r="AD609" s="41"/>
      <c r="AE609" s="42"/>
      <c r="AF609" s="42"/>
      <c r="AG609" s="48"/>
      <c r="AH609" s="409">
        <f>IF(V609="賃金で算定",V610+Z610-AD610,0)</f>
        <v>0</v>
      </c>
      <c r="AI609" s="410"/>
      <c r="AJ609" s="410"/>
      <c r="AK609" s="411"/>
      <c r="AL609" s="68"/>
      <c r="AM609" s="69"/>
      <c r="AN609" s="412"/>
      <c r="AO609" s="413"/>
      <c r="AP609" s="413"/>
      <c r="AQ609" s="413"/>
      <c r="AR609" s="413"/>
      <c r="AS609" s="40"/>
      <c r="AT609" s="58"/>
      <c r="AU609" s="58"/>
      <c r="AV609" s="55" t="str">
        <f>IF(OR(O609="",Q609=""),"", IF(O609&lt;20,DATE(O609+118,Q609,IF(S609="",1,S609)),DATE(O609+88,Q609,IF(S609="",1,S609))))</f>
        <v/>
      </c>
      <c r="AW609" s="57" t="str">
        <f>IF(AV609&lt;=設定シート!C$15,"昔",IF(AV609&lt;=設定シート!E$15,"上",IF(AV609&lt;=設定シート!G$15,"中","下")))</f>
        <v>下</v>
      </c>
      <c r="AX609" s="282">
        <f>IF(AV609&lt;=設定シート!$E$36,5,IF(AV609&lt;=設定シート!$I$36,7,IF(AV609&lt;=設定シート!$M$36,9,11)))</f>
        <v>11</v>
      </c>
      <c r="AY609" s="351"/>
      <c r="AZ609" s="349"/>
      <c r="BA609" s="353">
        <f t="shared" ref="BA609" si="343">AN609</f>
        <v>0</v>
      </c>
      <c r="BB609" s="349"/>
      <c r="BC609" s="349"/>
      <c r="BD609" s="234"/>
      <c r="BE609" s="234"/>
      <c r="BL609" s="1"/>
      <c r="BM609" s="1"/>
    </row>
    <row r="610" spans="2:65" s="34" customFormat="1" ht="18" customHeight="1">
      <c r="B610" s="417"/>
      <c r="C610" s="418"/>
      <c r="D610" s="418"/>
      <c r="E610" s="418"/>
      <c r="F610" s="418"/>
      <c r="G610" s="418"/>
      <c r="H610" s="418"/>
      <c r="I610" s="452"/>
      <c r="J610" s="417"/>
      <c r="K610" s="418"/>
      <c r="L610" s="418"/>
      <c r="M610" s="418"/>
      <c r="N610" s="419"/>
      <c r="O610" s="390"/>
      <c r="P610" s="391" t="s">
        <v>45</v>
      </c>
      <c r="Q610" s="388"/>
      <c r="R610" s="381" t="s">
        <v>46</v>
      </c>
      <c r="S610" s="196"/>
      <c r="T610" s="424" t="s">
        <v>48</v>
      </c>
      <c r="U610" s="425"/>
      <c r="V610" s="426"/>
      <c r="W610" s="427"/>
      <c r="X610" s="427"/>
      <c r="Y610" s="428"/>
      <c r="Z610" s="426"/>
      <c r="AA610" s="427"/>
      <c r="AB610" s="427"/>
      <c r="AC610" s="427"/>
      <c r="AD610" s="426">
        <v>0</v>
      </c>
      <c r="AE610" s="427"/>
      <c r="AF610" s="427"/>
      <c r="AG610" s="428"/>
      <c r="AH610" s="404">
        <f>IF(V609="賃金で算定",0,V610+Z610-AD610)</f>
        <v>0</v>
      </c>
      <c r="AI610" s="405"/>
      <c r="AJ610" s="405"/>
      <c r="AK610" s="406"/>
      <c r="AL610" s="407">
        <f>IF(V609="賃金で算定","賃金で算定",IF(OR(V610=0,$F611="",AV609=""),0,IF(AW609="昔",VLOOKUP($F611,労務比率,AX609,FALSE),IF(AW609="上",VLOOKUP($F611,労務比率,AX609,FALSE),IF(AW609="中",VLOOKUP($F611,労務比率,AX609,FALSE),VLOOKUP($F611,労務比率,AX609,FALSE))))))</f>
        <v>0</v>
      </c>
      <c r="AM610" s="408"/>
      <c r="AN610" s="404">
        <f>IF(V609="賃金で算定",0,INT(AH610*AL610/100))</f>
        <v>0</v>
      </c>
      <c r="AO610" s="405"/>
      <c r="AP610" s="405"/>
      <c r="AQ610" s="405"/>
      <c r="AR610" s="405"/>
      <c r="AS610" s="39"/>
      <c r="AT610" s="58"/>
      <c r="AU610" s="58"/>
      <c r="AV610" s="55"/>
      <c r="AW610" s="57"/>
      <c r="AX610" s="282"/>
      <c r="AY610" s="352">
        <f t="shared" ref="AY610" si="344">AH610</f>
        <v>0</v>
      </c>
      <c r="AZ610" s="350">
        <f>IF(AV609&lt;=設定シート!C$85,AH610,IF(AND(AV609&gt;=設定シート!E$85,AV609&lt;=設定シート!G$85),AH610*105/108,AH610))</f>
        <v>0</v>
      </c>
      <c r="BA610" s="347"/>
      <c r="BB610" s="350">
        <f t="shared" ref="BB610" si="345">IF($AL610="賃金で算定",0,INT(AY610*$AL610/100))</f>
        <v>0</v>
      </c>
      <c r="BC610" s="350">
        <f>IF(AY610=AZ610,BB610,AZ610*$AL610/100)</f>
        <v>0</v>
      </c>
      <c r="BD610" s="234"/>
      <c r="BE610" s="234"/>
      <c r="BL610" s="234">
        <f>IF(AY610=AZ610,0,1)</f>
        <v>0</v>
      </c>
      <c r="BM610" s="234" t="str">
        <f>IF(BL610=1,AL610,"")</f>
        <v/>
      </c>
    </row>
    <row r="611" spans="2:65" s="34" customFormat="1" ht="18" customHeight="1">
      <c r="B611" s="430" t="s">
        <v>134</v>
      </c>
      <c r="C611" s="431"/>
      <c r="D611" s="431"/>
      <c r="E611" s="432"/>
      <c r="F611" s="439"/>
      <c r="G611" s="440"/>
      <c r="H611" s="440"/>
      <c r="I611" s="440"/>
      <c r="J611" s="440"/>
      <c r="K611" s="440"/>
      <c r="L611" s="440"/>
      <c r="M611" s="440"/>
      <c r="N611" s="441"/>
      <c r="O611" s="430" t="s">
        <v>49</v>
      </c>
      <c r="P611" s="431"/>
      <c r="Q611" s="431"/>
      <c r="R611" s="431"/>
      <c r="S611" s="431"/>
      <c r="T611" s="431"/>
      <c r="U611" s="432"/>
      <c r="V611" s="448">
        <f>AH611</f>
        <v>0</v>
      </c>
      <c r="W611" s="449"/>
      <c r="X611" s="449"/>
      <c r="Y611" s="450"/>
      <c r="Z611" s="318"/>
      <c r="AA611" s="319"/>
      <c r="AB611" s="319"/>
      <c r="AC611" s="43"/>
      <c r="AD611" s="318"/>
      <c r="AE611" s="319"/>
      <c r="AF611" s="319"/>
      <c r="AG611" s="43"/>
      <c r="AH611" s="409">
        <f>AH593+AH595+AH597+AH599+AH601+AH603+AH605+AH607+AH609</f>
        <v>0</v>
      </c>
      <c r="AI611" s="410"/>
      <c r="AJ611" s="410"/>
      <c r="AK611" s="411"/>
      <c r="AL611" s="70"/>
      <c r="AM611" s="71"/>
      <c r="AN611" s="409">
        <f>AN593+AN595+AN597+AN599+AN601+AN603+AN605+AN607+AN609</f>
        <v>0</v>
      </c>
      <c r="AO611" s="410"/>
      <c r="AP611" s="410"/>
      <c r="AQ611" s="410"/>
      <c r="AR611" s="410"/>
      <c r="AS611" s="320"/>
      <c r="AT611" s="58"/>
      <c r="AU611" s="58"/>
      <c r="AW611" s="57"/>
      <c r="AX611" s="282"/>
      <c r="AY611" s="351"/>
      <c r="AZ611" s="354"/>
      <c r="BA611" s="361">
        <f>BA593+BA595+BA597+BA599+BA601+BA603+BA605+BA607+BA609</f>
        <v>0</v>
      </c>
      <c r="BB611" s="362">
        <f>BB594+BB596+BB598+BB600+BB602+BB604+BB606+BB608+BB610</f>
        <v>0</v>
      </c>
      <c r="BC611" s="362">
        <f>SUMIF(BL594:BL610,0,BC594:BC610)+ROUNDDOWN(ROUNDDOWN(BL611*105/108,0)*BM611/100,0)</f>
        <v>0</v>
      </c>
      <c r="BD611" s="234"/>
      <c r="BE611" s="234"/>
      <c r="BL611" s="234">
        <f>SUMIF(BL594:BL610,1,AH594:AK610)</f>
        <v>0</v>
      </c>
      <c r="BM611" s="234">
        <f>IF(COUNT(BM594:BM610)=0,0,SUM(BM594:BM610)/COUNT(BM594:BM610))</f>
        <v>0</v>
      </c>
    </row>
    <row r="612" spans="2:65" s="34" customFormat="1" ht="18" customHeight="1">
      <c r="B612" s="433"/>
      <c r="C612" s="434"/>
      <c r="D612" s="434"/>
      <c r="E612" s="435"/>
      <c r="F612" s="442"/>
      <c r="G612" s="443"/>
      <c r="H612" s="443"/>
      <c r="I612" s="443"/>
      <c r="J612" s="443"/>
      <c r="K612" s="443"/>
      <c r="L612" s="443"/>
      <c r="M612" s="443"/>
      <c r="N612" s="444"/>
      <c r="O612" s="433"/>
      <c r="P612" s="434"/>
      <c r="Q612" s="434"/>
      <c r="R612" s="434"/>
      <c r="S612" s="434"/>
      <c r="T612" s="434"/>
      <c r="U612" s="435"/>
      <c r="V612" s="401">
        <f>V594+V596+V598+V600+V602+V604+V606+V608+V610-V611</f>
        <v>0</v>
      </c>
      <c r="W612" s="402"/>
      <c r="X612" s="402"/>
      <c r="Y612" s="403"/>
      <c r="Z612" s="401">
        <f>Z594+Z596+Z598+Z600+Z602+Z604+Z606+Z608+Z610</f>
        <v>0</v>
      </c>
      <c r="AA612" s="402"/>
      <c r="AB612" s="402"/>
      <c r="AC612" s="402"/>
      <c r="AD612" s="401">
        <f>AD594+AD596+AD598+AD600+AD602+AD604+AD606+AD608+AD610</f>
        <v>0</v>
      </c>
      <c r="AE612" s="402"/>
      <c r="AF612" s="402"/>
      <c r="AG612" s="402"/>
      <c r="AH612" s="401">
        <f>AY612</f>
        <v>0</v>
      </c>
      <c r="AI612" s="402"/>
      <c r="AJ612" s="402"/>
      <c r="AK612" s="402"/>
      <c r="AL612" s="325"/>
      <c r="AM612" s="326"/>
      <c r="AN612" s="401">
        <f>BB612</f>
        <v>0</v>
      </c>
      <c r="AO612" s="402"/>
      <c r="AP612" s="402"/>
      <c r="AQ612" s="402"/>
      <c r="AR612" s="402"/>
      <c r="AS612" s="322"/>
      <c r="AT612" s="58"/>
      <c r="AU612" s="58"/>
      <c r="AW612" s="57"/>
      <c r="AX612" s="282"/>
      <c r="AY612" s="357">
        <f>AY594+AY596+AY598+AY600+AY602+AY604+AY606+AY608+AY610</f>
        <v>0</v>
      </c>
      <c r="AZ612" s="359"/>
      <c r="BA612" s="359"/>
      <c r="BB612" s="355">
        <f>BB611</f>
        <v>0</v>
      </c>
      <c r="BC612" s="363"/>
      <c r="BD612" s="234"/>
      <c r="BE612" s="234"/>
    </row>
    <row r="613" spans="2:65" s="34" customFormat="1" ht="18" customHeight="1">
      <c r="B613" s="436"/>
      <c r="C613" s="437"/>
      <c r="D613" s="437"/>
      <c r="E613" s="438"/>
      <c r="F613" s="445"/>
      <c r="G613" s="446"/>
      <c r="H613" s="446"/>
      <c r="I613" s="446"/>
      <c r="J613" s="446"/>
      <c r="K613" s="446"/>
      <c r="L613" s="446"/>
      <c r="M613" s="446"/>
      <c r="N613" s="447"/>
      <c r="O613" s="436"/>
      <c r="P613" s="437"/>
      <c r="Q613" s="437"/>
      <c r="R613" s="437"/>
      <c r="S613" s="437"/>
      <c r="T613" s="437"/>
      <c r="U613" s="438"/>
      <c r="V613" s="404"/>
      <c r="W613" s="405"/>
      <c r="X613" s="405"/>
      <c r="Y613" s="406"/>
      <c r="Z613" s="404"/>
      <c r="AA613" s="405"/>
      <c r="AB613" s="405"/>
      <c r="AC613" s="405"/>
      <c r="AD613" s="404"/>
      <c r="AE613" s="405"/>
      <c r="AF613" s="405"/>
      <c r="AG613" s="405"/>
      <c r="AH613" s="404">
        <f>AZ613</f>
        <v>0</v>
      </c>
      <c r="AI613" s="405"/>
      <c r="AJ613" s="405"/>
      <c r="AK613" s="406"/>
      <c r="AL613" s="323"/>
      <c r="AM613" s="324"/>
      <c r="AN613" s="404">
        <f>BC613</f>
        <v>0</v>
      </c>
      <c r="AO613" s="405"/>
      <c r="AP613" s="405"/>
      <c r="AQ613" s="405"/>
      <c r="AR613" s="405"/>
      <c r="AS613" s="321"/>
      <c r="AT613" s="58"/>
      <c r="AU613" s="198"/>
      <c r="AW613" s="57"/>
      <c r="AX613" s="282"/>
      <c r="AY613" s="358"/>
      <c r="AZ613" s="360">
        <f>IF(AZ594+AZ596+AZ598+AZ600+AZ602+AZ604+AZ606+AZ608+AZ610=AY612,0,ROUNDDOWN(AZ594+AZ596+AZ598+AZ600+AZ602+AZ604+AZ606+AZ608+AZ610,0))</f>
        <v>0</v>
      </c>
      <c r="BA613" s="356"/>
      <c r="BB613" s="356"/>
      <c r="BC613" s="360">
        <f>IF(BC611=BB612,0,BC611)</f>
        <v>0</v>
      </c>
      <c r="BD613" s="234"/>
      <c r="BE613" s="234"/>
    </row>
    <row r="614" spans="2:65" s="34" customFormat="1" ht="18" customHeight="1">
      <c r="AD614" s="1" t="str">
        <f>IF(AND($F611="",$V611+$V612&gt;0),"事業の種類を選択してください。","")</f>
        <v/>
      </c>
      <c r="AE614" s="1"/>
      <c r="AF614" s="1"/>
      <c r="AG614" s="1"/>
      <c r="AH614" s="1"/>
      <c r="AI614" s="1"/>
      <c r="AJ614" s="1"/>
      <c r="AK614" s="1"/>
      <c r="AL614" s="1"/>
      <c r="AM614" s="1"/>
      <c r="AN614" s="429">
        <f>IF(AN611=0,0,AN611+IF(AN613=0,AN612,AN613))</f>
        <v>0</v>
      </c>
      <c r="AO614" s="429"/>
      <c r="AP614" s="429"/>
      <c r="AQ614" s="429"/>
      <c r="AR614" s="429"/>
      <c r="AS614" s="58"/>
      <c r="AT614" s="58"/>
      <c r="AU614" s="58"/>
      <c r="AW614" s="57"/>
      <c r="AX614" s="282"/>
      <c r="AY614" s="282"/>
      <c r="AZ614" s="282"/>
      <c r="BA614" s="282"/>
      <c r="BB614" s="282"/>
      <c r="BC614" s="282"/>
      <c r="BD614" s="234"/>
      <c r="BE614" s="234"/>
    </row>
    <row r="615" spans="2:65" s="34" customFormat="1" ht="31.5" customHeight="1">
      <c r="AN615" s="79"/>
      <c r="AO615" s="79"/>
      <c r="AP615" s="79"/>
      <c r="AQ615" s="79"/>
      <c r="AR615" s="79"/>
      <c r="AS615" s="58"/>
      <c r="AT615" s="58"/>
      <c r="AU615" s="58"/>
      <c r="AW615" s="57"/>
      <c r="AX615" s="282"/>
      <c r="AY615" s="282"/>
      <c r="AZ615" s="282"/>
      <c r="BA615" s="282"/>
      <c r="BB615" s="282"/>
      <c r="BC615" s="282"/>
      <c r="BD615" s="234"/>
      <c r="BE615" s="234"/>
    </row>
    <row r="616" spans="2:65" s="34" customFormat="1" ht="7.5" customHeight="1">
      <c r="X616" s="36"/>
      <c r="Y616" s="36"/>
      <c r="Z616" s="58"/>
      <c r="AA616" s="58"/>
      <c r="AB616" s="58"/>
      <c r="AC616" s="58"/>
      <c r="AD616" s="58"/>
      <c r="AE616" s="58"/>
      <c r="AF616" s="58"/>
      <c r="AG616" s="58"/>
      <c r="AH616" s="58"/>
      <c r="AI616" s="58"/>
      <c r="AJ616" s="58"/>
      <c r="AK616" s="58"/>
      <c r="AL616" s="58"/>
      <c r="AM616" s="58"/>
      <c r="AN616" s="58"/>
      <c r="AO616" s="58"/>
      <c r="AP616" s="58"/>
      <c r="AQ616" s="58"/>
      <c r="AR616" s="58"/>
      <c r="AS616" s="58"/>
      <c r="AT616" s="1"/>
      <c r="AU616" s="1"/>
      <c r="AW616" s="57"/>
      <c r="AX616" s="282"/>
      <c r="AY616" s="282"/>
      <c r="AZ616" s="282"/>
      <c r="BA616" s="282"/>
      <c r="BB616" s="282"/>
      <c r="BC616" s="282"/>
      <c r="BD616" s="234"/>
      <c r="BE616" s="234"/>
    </row>
    <row r="617" spans="2:65" s="34" customFormat="1" ht="10.5" customHeight="1">
      <c r="X617" s="36"/>
      <c r="Y617" s="36"/>
      <c r="Z617" s="58"/>
      <c r="AA617" s="58"/>
      <c r="AB617" s="58"/>
      <c r="AC617" s="58"/>
      <c r="AD617" s="58"/>
      <c r="AE617" s="58"/>
      <c r="AF617" s="58"/>
      <c r="AG617" s="58"/>
      <c r="AH617" s="58"/>
      <c r="AI617" s="58"/>
      <c r="AJ617" s="58"/>
      <c r="AK617" s="58"/>
      <c r="AL617" s="58"/>
      <c r="AM617" s="58"/>
      <c r="AN617" s="58"/>
      <c r="AO617" s="58"/>
      <c r="AP617" s="58"/>
      <c r="AQ617" s="58"/>
      <c r="AR617" s="58"/>
      <c r="AS617" s="58"/>
      <c r="AT617" s="1"/>
      <c r="AU617" s="1"/>
      <c r="AW617" s="57"/>
      <c r="AX617" s="282"/>
      <c r="AY617" s="282"/>
      <c r="AZ617" s="282"/>
      <c r="BA617" s="282"/>
      <c r="BB617" s="282"/>
      <c r="BC617" s="282"/>
      <c r="BD617" s="234"/>
      <c r="BE617" s="234"/>
    </row>
    <row r="618" spans="2:65" s="34" customFormat="1" ht="5.25" customHeight="1">
      <c r="X618" s="36"/>
      <c r="Y618" s="36"/>
      <c r="Z618" s="58"/>
      <c r="AA618" s="58"/>
      <c r="AB618" s="58"/>
      <c r="AC618" s="58"/>
      <c r="AD618" s="58"/>
      <c r="AE618" s="58"/>
      <c r="AF618" s="58"/>
      <c r="AG618" s="58"/>
      <c r="AH618" s="58"/>
      <c r="AI618" s="58"/>
      <c r="AJ618" s="58"/>
      <c r="AK618" s="58"/>
      <c r="AL618" s="58"/>
      <c r="AM618" s="58"/>
      <c r="AN618" s="58"/>
      <c r="AO618" s="58"/>
      <c r="AP618" s="58"/>
      <c r="AQ618" s="58"/>
      <c r="AR618" s="58"/>
      <c r="AS618" s="58"/>
      <c r="AT618" s="1"/>
      <c r="AU618" s="1"/>
      <c r="AW618" s="57"/>
      <c r="AX618" s="282"/>
      <c r="AY618" s="282"/>
      <c r="AZ618" s="282"/>
      <c r="BA618" s="282"/>
      <c r="BB618" s="282"/>
      <c r="BC618" s="282"/>
      <c r="BD618" s="234"/>
      <c r="BE618" s="234"/>
    </row>
    <row r="619" spans="2:65" s="34" customFormat="1" ht="5.25" customHeight="1">
      <c r="X619" s="36"/>
      <c r="Y619" s="36"/>
      <c r="Z619" s="58"/>
      <c r="AA619" s="58"/>
      <c r="AB619" s="58"/>
      <c r="AC619" s="58"/>
      <c r="AD619" s="58"/>
      <c r="AE619" s="58"/>
      <c r="AF619" s="58"/>
      <c r="AG619" s="58"/>
      <c r="AH619" s="58"/>
      <c r="AI619" s="58"/>
      <c r="AJ619" s="58"/>
      <c r="AK619" s="58"/>
      <c r="AL619" s="58"/>
      <c r="AM619" s="58"/>
      <c r="AN619" s="58"/>
      <c r="AO619" s="58"/>
      <c r="AP619" s="58"/>
      <c r="AQ619" s="58"/>
      <c r="AR619" s="58"/>
      <c r="AS619" s="58"/>
      <c r="AT619" s="1"/>
      <c r="AU619" s="1"/>
      <c r="AW619" s="57"/>
      <c r="AX619" s="282"/>
      <c r="AY619" s="282"/>
      <c r="AZ619" s="282"/>
      <c r="BA619" s="282"/>
      <c r="BB619" s="282"/>
      <c r="BC619" s="282"/>
      <c r="BD619" s="234"/>
      <c r="BE619" s="234"/>
    </row>
    <row r="620" spans="2:65" s="34" customFormat="1" ht="5.25" customHeight="1">
      <c r="X620" s="36"/>
      <c r="Y620" s="36"/>
      <c r="Z620" s="58"/>
      <c r="AA620" s="58"/>
      <c r="AB620" s="58"/>
      <c r="AC620" s="58"/>
      <c r="AD620" s="58"/>
      <c r="AE620" s="58"/>
      <c r="AF620" s="58"/>
      <c r="AG620" s="58"/>
      <c r="AH620" s="58"/>
      <c r="AI620" s="58"/>
      <c r="AJ620" s="58"/>
      <c r="AK620" s="58"/>
      <c r="AL620" s="58"/>
      <c r="AM620" s="58"/>
      <c r="AN620" s="58"/>
      <c r="AO620" s="58"/>
      <c r="AP620" s="58"/>
      <c r="AQ620" s="58"/>
      <c r="AR620" s="58"/>
      <c r="AS620" s="58"/>
      <c r="AT620" s="1"/>
      <c r="AU620" s="1"/>
      <c r="AW620" s="57"/>
      <c r="AX620" s="282"/>
      <c r="AY620" s="282"/>
      <c r="AZ620" s="282"/>
      <c r="BA620" s="282"/>
      <c r="BB620" s="282"/>
      <c r="BC620" s="282"/>
      <c r="BD620" s="234"/>
      <c r="BE620" s="234"/>
    </row>
    <row r="621" spans="2:65" s="34" customFormat="1" ht="5.25" customHeight="1">
      <c r="X621" s="36"/>
      <c r="Y621" s="36"/>
      <c r="Z621" s="58"/>
      <c r="AA621" s="58"/>
      <c r="AB621" s="58"/>
      <c r="AC621" s="58"/>
      <c r="AD621" s="58"/>
      <c r="AE621" s="58"/>
      <c r="AF621" s="58"/>
      <c r="AG621" s="58"/>
      <c r="AH621" s="58"/>
      <c r="AI621" s="58"/>
      <c r="AJ621" s="58"/>
      <c r="AK621" s="58"/>
      <c r="AL621" s="58"/>
      <c r="AM621" s="58"/>
      <c r="AN621" s="58"/>
      <c r="AO621" s="58"/>
      <c r="AP621" s="58"/>
      <c r="AQ621" s="58"/>
      <c r="AR621" s="58"/>
      <c r="AS621" s="58"/>
      <c r="AT621" s="1"/>
      <c r="AU621" s="1"/>
      <c r="AW621" s="57"/>
      <c r="AX621" s="282"/>
      <c r="AY621" s="282"/>
      <c r="AZ621" s="282"/>
      <c r="BA621" s="282"/>
      <c r="BB621" s="282"/>
      <c r="BC621" s="282"/>
      <c r="BD621" s="234"/>
      <c r="BE621" s="234"/>
    </row>
    <row r="622" spans="2:65" s="34" customFormat="1" ht="17.25" customHeight="1">
      <c r="B622" s="59" t="s">
        <v>50</v>
      </c>
      <c r="L622" s="58"/>
      <c r="M622" s="58"/>
      <c r="N622" s="58"/>
      <c r="O622" s="58"/>
      <c r="P622" s="58"/>
      <c r="Q622" s="58"/>
      <c r="R622" s="58"/>
      <c r="S622" s="60"/>
      <c r="T622" s="60"/>
      <c r="U622" s="60"/>
      <c r="V622" s="60"/>
      <c r="W622" s="60"/>
      <c r="X622" s="58"/>
      <c r="Y622" s="58"/>
      <c r="Z622" s="58"/>
      <c r="AA622" s="58"/>
      <c r="AB622" s="58"/>
      <c r="AC622" s="58"/>
      <c r="AL622" s="61"/>
      <c r="AM622" s="1"/>
      <c r="AN622" s="1"/>
      <c r="AO622" s="1"/>
      <c r="AP622" s="1"/>
      <c r="AW622" s="57"/>
      <c r="AX622" s="282"/>
      <c r="AY622" s="282"/>
      <c r="AZ622" s="282"/>
      <c r="BA622" s="282"/>
      <c r="BB622" s="282"/>
      <c r="BC622" s="282"/>
      <c r="BD622" s="234"/>
      <c r="BE622" s="234"/>
    </row>
    <row r="623" spans="2:65" s="34" customFormat="1" ht="12.75" customHeight="1">
      <c r="L623" s="58"/>
      <c r="M623" s="62"/>
      <c r="N623" s="62"/>
      <c r="O623" s="62"/>
      <c r="P623" s="62"/>
      <c r="Q623" s="62"/>
      <c r="R623" s="62"/>
      <c r="S623" s="62"/>
      <c r="T623" s="63"/>
      <c r="U623" s="63"/>
      <c r="V623" s="63"/>
      <c r="W623" s="63"/>
      <c r="X623" s="63"/>
      <c r="Y623" s="63"/>
      <c r="Z623" s="63"/>
      <c r="AA623" s="62"/>
      <c r="AB623" s="62"/>
      <c r="AC623" s="62"/>
      <c r="AL623" s="61"/>
      <c r="AM623" s="540" t="s">
        <v>325</v>
      </c>
      <c r="AN623" s="541"/>
      <c r="AO623" s="541"/>
      <c r="AP623" s="542"/>
      <c r="AW623" s="57"/>
      <c r="AX623" s="282"/>
      <c r="AY623" s="282"/>
      <c r="AZ623" s="282"/>
      <c r="BA623" s="282"/>
      <c r="BB623" s="282"/>
      <c r="BC623" s="282"/>
      <c r="BD623" s="234"/>
      <c r="BE623" s="234"/>
    </row>
    <row r="624" spans="2:65" s="34" customFormat="1" ht="12.75" customHeight="1">
      <c r="L624" s="58"/>
      <c r="M624" s="62"/>
      <c r="N624" s="62"/>
      <c r="O624" s="62"/>
      <c r="P624" s="62"/>
      <c r="Q624" s="62"/>
      <c r="R624" s="62"/>
      <c r="S624" s="62"/>
      <c r="T624" s="63"/>
      <c r="U624" s="63"/>
      <c r="V624" s="63"/>
      <c r="W624" s="63"/>
      <c r="X624" s="63"/>
      <c r="Y624" s="63"/>
      <c r="Z624" s="63"/>
      <c r="AA624" s="62"/>
      <c r="AB624" s="62"/>
      <c r="AC624" s="62"/>
      <c r="AL624" s="61"/>
      <c r="AM624" s="543"/>
      <c r="AN624" s="544"/>
      <c r="AO624" s="544"/>
      <c r="AP624" s="545"/>
      <c r="AW624" s="57"/>
      <c r="AX624" s="282"/>
      <c r="AY624" s="282"/>
      <c r="AZ624" s="282"/>
      <c r="BA624" s="282"/>
      <c r="BB624" s="282"/>
      <c r="BC624" s="282"/>
      <c r="BD624" s="234"/>
      <c r="BE624" s="234"/>
    </row>
    <row r="625" spans="2:65" s="34" customFormat="1" ht="12.75" customHeight="1">
      <c r="L625" s="58"/>
      <c r="M625" s="62"/>
      <c r="N625" s="62"/>
      <c r="O625" s="62"/>
      <c r="P625" s="62"/>
      <c r="Q625" s="62"/>
      <c r="R625" s="62"/>
      <c r="S625" s="62"/>
      <c r="T625" s="62"/>
      <c r="U625" s="62"/>
      <c r="V625" s="62"/>
      <c r="W625" s="62"/>
      <c r="X625" s="62"/>
      <c r="Y625" s="62"/>
      <c r="Z625" s="62"/>
      <c r="AA625" s="62"/>
      <c r="AB625" s="62"/>
      <c r="AC625" s="62"/>
      <c r="AL625" s="61"/>
      <c r="AM625" s="394"/>
      <c r="AN625" s="394"/>
      <c r="AO625" s="4"/>
      <c r="AP625" s="4"/>
      <c r="AW625" s="57"/>
      <c r="AX625" s="282"/>
      <c r="AY625" s="282"/>
      <c r="AZ625" s="282"/>
      <c r="BA625" s="282"/>
      <c r="BB625" s="282"/>
      <c r="BC625" s="282"/>
      <c r="BD625" s="234"/>
      <c r="BE625" s="234"/>
    </row>
    <row r="626" spans="2:65" s="34" customFormat="1" ht="6" customHeight="1">
      <c r="L626" s="58"/>
      <c r="M626" s="62"/>
      <c r="N626" s="62"/>
      <c r="O626" s="62"/>
      <c r="P626" s="62"/>
      <c r="Q626" s="62"/>
      <c r="R626" s="62"/>
      <c r="S626" s="62"/>
      <c r="T626" s="62"/>
      <c r="U626" s="62"/>
      <c r="V626" s="62"/>
      <c r="W626" s="62"/>
      <c r="X626" s="62"/>
      <c r="Y626" s="62"/>
      <c r="Z626" s="62"/>
      <c r="AA626" s="62"/>
      <c r="AB626" s="62"/>
      <c r="AC626" s="62"/>
      <c r="AL626" s="61"/>
      <c r="AM626" s="61"/>
      <c r="AW626" s="57"/>
      <c r="AX626" s="282"/>
      <c r="AY626" s="282"/>
      <c r="AZ626" s="282"/>
      <c r="BA626" s="282"/>
      <c r="BB626" s="282"/>
      <c r="BC626" s="282"/>
      <c r="BD626" s="234"/>
      <c r="BE626" s="234"/>
    </row>
    <row r="627" spans="2:65" s="34" customFormat="1" ht="12.75" customHeight="1">
      <c r="B627" s="515" t="s">
        <v>2</v>
      </c>
      <c r="C627" s="516"/>
      <c r="D627" s="516"/>
      <c r="E627" s="516"/>
      <c r="F627" s="516"/>
      <c r="G627" s="516"/>
      <c r="H627" s="516"/>
      <c r="I627" s="516"/>
      <c r="J627" s="518" t="s">
        <v>10</v>
      </c>
      <c r="K627" s="518"/>
      <c r="L627" s="64" t="s">
        <v>3</v>
      </c>
      <c r="M627" s="518" t="s">
        <v>11</v>
      </c>
      <c r="N627" s="518"/>
      <c r="O627" s="519" t="s">
        <v>12</v>
      </c>
      <c r="P627" s="518"/>
      <c r="Q627" s="518"/>
      <c r="R627" s="518"/>
      <c r="S627" s="518"/>
      <c r="T627" s="518"/>
      <c r="U627" s="518" t="s">
        <v>13</v>
      </c>
      <c r="V627" s="518"/>
      <c r="W627" s="518"/>
      <c r="X627" s="58"/>
      <c r="Y627" s="58"/>
      <c r="Z627" s="58"/>
      <c r="AA627" s="58"/>
      <c r="AB627" s="58"/>
      <c r="AC627" s="58"/>
      <c r="AD627" s="35"/>
      <c r="AE627" s="35"/>
      <c r="AF627" s="35"/>
      <c r="AG627" s="35"/>
      <c r="AH627" s="35"/>
      <c r="AI627" s="35"/>
      <c r="AJ627" s="35"/>
      <c r="AK627" s="58"/>
      <c r="AL627" s="520">
        <f ca="1">$AL$9</f>
        <v>30</v>
      </c>
      <c r="AM627" s="521"/>
      <c r="AN627" s="526" t="s">
        <v>4</v>
      </c>
      <c r="AO627" s="526"/>
      <c r="AP627" s="521">
        <v>16</v>
      </c>
      <c r="AQ627" s="521"/>
      <c r="AR627" s="529" t="s">
        <v>5</v>
      </c>
      <c r="AS627" s="530"/>
      <c r="AT627" s="58"/>
      <c r="AU627" s="58"/>
      <c r="AW627" s="57"/>
      <c r="AX627" s="282"/>
      <c r="AY627" s="282"/>
      <c r="AZ627" s="282"/>
      <c r="BA627" s="282"/>
      <c r="BB627" s="282"/>
      <c r="BC627" s="282"/>
      <c r="BD627" s="234"/>
      <c r="BE627" s="234"/>
    </row>
    <row r="628" spans="2:65" s="34" customFormat="1" ht="13.5" customHeight="1">
      <c r="B628" s="516"/>
      <c r="C628" s="516"/>
      <c r="D628" s="516"/>
      <c r="E628" s="516"/>
      <c r="F628" s="516"/>
      <c r="G628" s="516"/>
      <c r="H628" s="516"/>
      <c r="I628" s="516"/>
      <c r="J628" s="535">
        <f>$J$10</f>
        <v>0</v>
      </c>
      <c r="K628" s="473">
        <f>$K$10</f>
        <v>0</v>
      </c>
      <c r="L628" s="537">
        <f>$L$10</f>
        <v>0</v>
      </c>
      <c r="M628" s="476">
        <f>$M$10</f>
        <v>0</v>
      </c>
      <c r="N628" s="473">
        <f>$N$10</f>
        <v>0</v>
      </c>
      <c r="O628" s="476">
        <f>$O$10</f>
        <v>0</v>
      </c>
      <c r="P628" s="470">
        <f>$P$10</f>
        <v>0</v>
      </c>
      <c r="Q628" s="470">
        <f>$Q$10</f>
        <v>0</v>
      </c>
      <c r="R628" s="470">
        <f>$R$10</f>
        <v>0</v>
      </c>
      <c r="S628" s="470">
        <f>$S$10</f>
        <v>0</v>
      </c>
      <c r="T628" s="473">
        <f>$T$10</f>
        <v>0</v>
      </c>
      <c r="U628" s="476">
        <f>$U$10</f>
        <v>0</v>
      </c>
      <c r="V628" s="470">
        <f>$V$10</f>
        <v>0</v>
      </c>
      <c r="W628" s="473">
        <f>$W$10</f>
        <v>0</v>
      </c>
      <c r="X628" s="58"/>
      <c r="Y628" s="58"/>
      <c r="Z628" s="58"/>
      <c r="AA628" s="58"/>
      <c r="AB628" s="58"/>
      <c r="AC628" s="58"/>
      <c r="AD628" s="35"/>
      <c r="AE628" s="35"/>
      <c r="AF628" s="35"/>
      <c r="AG628" s="35"/>
      <c r="AH628" s="35"/>
      <c r="AI628" s="35"/>
      <c r="AJ628" s="35"/>
      <c r="AK628" s="58"/>
      <c r="AL628" s="522"/>
      <c r="AM628" s="523"/>
      <c r="AN628" s="527"/>
      <c r="AO628" s="527"/>
      <c r="AP628" s="523"/>
      <c r="AQ628" s="523"/>
      <c r="AR628" s="531"/>
      <c r="AS628" s="532"/>
      <c r="AT628" s="58"/>
      <c r="AU628" s="58"/>
      <c r="AW628" s="57"/>
      <c r="AX628" s="282"/>
      <c r="AY628" s="282"/>
      <c r="AZ628" s="282"/>
      <c r="BA628" s="282"/>
      <c r="BB628" s="282"/>
      <c r="BC628" s="282"/>
      <c r="BD628" s="234"/>
      <c r="BE628" s="234"/>
    </row>
    <row r="629" spans="2:65" s="34" customFormat="1" ht="9" customHeight="1">
      <c r="B629" s="516"/>
      <c r="C629" s="516"/>
      <c r="D629" s="516"/>
      <c r="E629" s="516"/>
      <c r="F629" s="516"/>
      <c r="G629" s="516"/>
      <c r="H629" s="516"/>
      <c r="I629" s="516"/>
      <c r="J629" s="536"/>
      <c r="K629" s="474"/>
      <c r="L629" s="538"/>
      <c r="M629" s="477"/>
      <c r="N629" s="474"/>
      <c r="O629" s="477"/>
      <c r="P629" s="471"/>
      <c r="Q629" s="471"/>
      <c r="R629" s="471"/>
      <c r="S629" s="471"/>
      <c r="T629" s="474"/>
      <c r="U629" s="477"/>
      <c r="V629" s="471"/>
      <c r="W629" s="474"/>
      <c r="X629" s="58"/>
      <c r="Y629" s="58"/>
      <c r="Z629" s="58"/>
      <c r="AA629" s="58"/>
      <c r="AB629" s="58"/>
      <c r="AC629" s="58"/>
      <c r="AD629" s="35"/>
      <c r="AE629" s="35"/>
      <c r="AF629" s="35"/>
      <c r="AG629" s="35"/>
      <c r="AH629" s="35"/>
      <c r="AI629" s="35"/>
      <c r="AJ629" s="35"/>
      <c r="AK629" s="58"/>
      <c r="AL629" s="524"/>
      <c r="AM629" s="525"/>
      <c r="AN629" s="528"/>
      <c r="AO629" s="528"/>
      <c r="AP629" s="525"/>
      <c r="AQ629" s="525"/>
      <c r="AR629" s="533"/>
      <c r="AS629" s="534"/>
      <c r="AT629" s="58"/>
      <c r="AU629" s="58"/>
      <c r="AW629" s="57"/>
      <c r="AX629" s="282"/>
      <c r="AY629" s="282"/>
      <c r="AZ629" s="282"/>
      <c r="BA629" s="282"/>
      <c r="BB629" s="282"/>
      <c r="BC629" s="282"/>
      <c r="BD629" s="234"/>
      <c r="BE629" s="234"/>
    </row>
    <row r="630" spans="2:65" s="34" customFormat="1" ht="6" customHeight="1">
      <c r="B630" s="517"/>
      <c r="C630" s="517"/>
      <c r="D630" s="517"/>
      <c r="E630" s="517"/>
      <c r="F630" s="517"/>
      <c r="G630" s="517"/>
      <c r="H630" s="517"/>
      <c r="I630" s="517"/>
      <c r="J630" s="536"/>
      <c r="K630" s="475"/>
      <c r="L630" s="539"/>
      <c r="M630" s="478"/>
      <c r="N630" s="475"/>
      <c r="O630" s="478"/>
      <c r="P630" s="472"/>
      <c r="Q630" s="472"/>
      <c r="R630" s="472"/>
      <c r="S630" s="472"/>
      <c r="T630" s="475"/>
      <c r="U630" s="478"/>
      <c r="V630" s="472"/>
      <c r="W630" s="475"/>
      <c r="X630" s="58"/>
      <c r="Y630" s="58"/>
      <c r="Z630" s="58"/>
      <c r="AA630" s="58"/>
      <c r="AB630" s="58"/>
      <c r="AC630" s="58"/>
      <c r="AD630" s="58"/>
      <c r="AE630" s="58"/>
      <c r="AF630" s="58"/>
      <c r="AG630" s="58"/>
      <c r="AH630" s="58"/>
      <c r="AI630" s="58"/>
      <c r="AJ630" s="58"/>
      <c r="AK630" s="58"/>
      <c r="AN630" s="1"/>
      <c r="AO630" s="1"/>
      <c r="AP630" s="1"/>
      <c r="AQ630" s="1"/>
      <c r="AR630" s="1"/>
      <c r="AS630" s="1"/>
      <c r="AT630" s="58"/>
      <c r="AU630" s="58"/>
      <c r="AW630" s="57"/>
      <c r="AX630" s="282"/>
      <c r="AY630" s="282"/>
      <c r="AZ630" s="282"/>
      <c r="BA630" s="282"/>
      <c r="BB630" s="282"/>
      <c r="BC630" s="282"/>
      <c r="BD630" s="234"/>
      <c r="BE630" s="234"/>
    </row>
    <row r="631" spans="2:65" s="34" customFormat="1" ht="15" customHeight="1">
      <c r="B631" s="455" t="s">
        <v>51</v>
      </c>
      <c r="C631" s="456"/>
      <c r="D631" s="456"/>
      <c r="E631" s="456"/>
      <c r="F631" s="456"/>
      <c r="G631" s="456"/>
      <c r="H631" s="456"/>
      <c r="I631" s="457"/>
      <c r="J631" s="455" t="s">
        <v>6</v>
      </c>
      <c r="K631" s="456"/>
      <c r="L631" s="456"/>
      <c r="M631" s="456"/>
      <c r="N631" s="464"/>
      <c r="O631" s="467" t="s">
        <v>52</v>
      </c>
      <c r="P631" s="456"/>
      <c r="Q631" s="456"/>
      <c r="R631" s="456"/>
      <c r="S631" s="456"/>
      <c r="T631" s="456"/>
      <c r="U631" s="457"/>
      <c r="V631" s="65" t="s">
        <v>53</v>
      </c>
      <c r="W631" s="66"/>
      <c r="X631" s="66"/>
      <c r="Y631" s="479" t="s">
        <v>54</v>
      </c>
      <c r="Z631" s="479"/>
      <c r="AA631" s="479"/>
      <c r="AB631" s="479"/>
      <c r="AC631" s="479"/>
      <c r="AD631" s="479"/>
      <c r="AE631" s="479"/>
      <c r="AF631" s="479"/>
      <c r="AG631" s="479"/>
      <c r="AH631" s="479"/>
      <c r="AI631" s="66"/>
      <c r="AJ631" s="66"/>
      <c r="AK631" s="67"/>
      <c r="AL631" s="480" t="s">
        <v>275</v>
      </c>
      <c r="AM631" s="480"/>
      <c r="AN631" s="481" t="s">
        <v>33</v>
      </c>
      <c r="AO631" s="481"/>
      <c r="AP631" s="481"/>
      <c r="AQ631" s="481"/>
      <c r="AR631" s="481"/>
      <c r="AS631" s="482"/>
      <c r="AT631" s="58"/>
      <c r="AU631" s="58"/>
      <c r="AW631" s="57"/>
      <c r="AX631" s="282"/>
      <c r="AY631" s="282"/>
      <c r="AZ631" s="282"/>
      <c r="BA631" s="282"/>
      <c r="BB631" s="282"/>
      <c r="BC631" s="282"/>
      <c r="BD631" s="234"/>
      <c r="BE631" s="234"/>
    </row>
    <row r="632" spans="2:65" s="34" customFormat="1" ht="13.5" customHeight="1">
      <c r="B632" s="458"/>
      <c r="C632" s="459"/>
      <c r="D632" s="459"/>
      <c r="E632" s="459"/>
      <c r="F632" s="459"/>
      <c r="G632" s="459"/>
      <c r="H632" s="459"/>
      <c r="I632" s="460"/>
      <c r="J632" s="458"/>
      <c r="K632" s="459"/>
      <c r="L632" s="459"/>
      <c r="M632" s="459"/>
      <c r="N632" s="465"/>
      <c r="O632" s="468"/>
      <c r="P632" s="459"/>
      <c r="Q632" s="459"/>
      <c r="R632" s="459"/>
      <c r="S632" s="459"/>
      <c r="T632" s="459"/>
      <c r="U632" s="460"/>
      <c r="V632" s="483" t="s">
        <v>7</v>
      </c>
      <c r="W632" s="484"/>
      <c r="X632" s="484"/>
      <c r="Y632" s="485"/>
      <c r="Z632" s="489" t="s">
        <v>16</v>
      </c>
      <c r="AA632" s="490"/>
      <c r="AB632" s="490"/>
      <c r="AC632" s="491"/>
      <c r="AD632" s="495" t="s">
        <v>17</v>
      </c>
      <c r="AE632" s="496"/>
      <c r="AF632" s="496"/>
      <c r="AG632" s="497"/>
      <c r="AH632" s="501" t="s">
        <v>135</v>
      </c>
      <c r="AI632" s="502"/>
      <c r="AJ632" s="502"/>
      <c r="AK632" s="503"/>
      <c r="AL632" s="507" t="s">
        <v>276</v>
      </c>
      <c r="AM632" s="507"/>
      <c r="AN632" s="509" t="s">
        <v>19</v>
      </c>
      <c r="AO632" s="510"/>
      <c r="AP632" s="510"/>
      <c r="AQ632" s="510"/>
      <c r="AR632" s="511"/>
      <c r="AS632" s="512"/>
      <c r="AT632" s="58"/>
      <c r="AU632" s="58"/>
      <c r="AW632" s="57"/>
      <c r="AX632" s="282"/>
      <c r="AY632" s="345" t="s">
        <v>302</v>
      </c>
      <c r="AZ632" s="345" t="s">
        <v>302</v>
      </c>
      <c r="BA632" s="345" t="s">
        <v>300</v>
      </c>
      <c r="BB632" s="667" t="s">
        <v>301</v>
      </c>
      <c r="BC632" s="668"/>
      <c r="BD632" s="234"/>
      <c r="BE632" s="234"/>
    </row>
    <row r="633" spans="2:65" s="34" customFormat="1" ht="13.5" customHeight="1">
      <c r="B633" s="461"/>
      <c r="C633" s="462"/>
      <c r="D633" s="462"/>
      <c r="E633" s="462"/>
      <c r="F633" s="462"/>
      <c r="G633" s="462"/>
      <c r="H633" s="462"/>
      <c r="I633" s="463"/>
      <c r="J633" s="461"/>
      <c r="K633" s="462"/>
      <c r="L633" s="462"/>
      <c r="M633" s="462"/>
      <c r="N633" s="466"/>
      <c r="O633" s="469"/>
      <c r="P633" s="462"/>
      <c r="Q633" s="462"/>
      <c r="R633" s="462"/>
      <c r="S633" s="462"/>
      <c r="T633" s="462"/>
      <c r="U633" s="463"/>
      <c r="V633" s="486"/>
      <c r="W633" s="487"/>
      <c r="X633" s="487"/>
      <c r="Y633" s="488"/>
      <c r="Z633" s="492"/>
      <c r="AA633" s="493"/>
      <c r="AB633" s="493"/>
      <c r="AC633" s="494"/>
      <c r="AD633" s="498"/>
      <c r="AE633" s="499"/>
      <c r="AF633" s="499"/>
      <c r="AG633" s="500"/>
      <c r="AH633" s="504"/>
      <c r="AI633" s="505"/>
      <c r="AJ633" s="505"/>
      <c r="AK633" s="506"/>
      <c r="AL633" s="508"/>
      <c r="AM633" s="508"/>
      <c r="AN633" s="513"/>
      <c r="AO633" s="513"/>
      <c r="AP633" s="513"/>
      <c r="AQ633" s="513"/>
      <c r="AR633" s="513"/>
      <c r="AS633" s="514"/>
      <c r="AT633" s="58"/>
      <c r="AU633" s="58"/>
      <c r="AW633" s="57"/>
      <c r="AX633" s="282"/>
      <c r="AY633" s="346"/>
      <c r="AZ633" s="347" t="s">
        <v>296</v>
      </c>
      <c r="BA633" s="347" t="s">
        <v>299</v>
      </c>
      <c r="BB633" s="348" t="s">
        <v>297</v>
      </c>
      <c r="BC633" s="347" t="s">
        <v>296</v>
      </c>
      <c r="BD633" s="234"/>
      <c r="BE633" s="234"/>
      <c r="BL633" s="234" t="s">
        <v>310</v>
      </c>
      <c r="BM633" s="234" t="s">
        <v>203</v>
      </c>
    </row>
    <row r="634" spans="2:65" s="34" customFormat="1" ht="18" customHeight="1">
      <c r="B634" s="414"/>
      <c r="C634" s="415"/>
      <c r="D634" s="415"/>
      <c r="E634" s="415"/>
      <c r="F634" s="415"/>
      <c r="G634" s="415"/>
      <c r="H634" s="415"/>
      <c r="I634" s="451"/>
      <c r="J634" s="414"/>
      <c r="K634" s="415"/>
      <c r="L634" s="415"/>
      <c r="M634" s="415"/>
      <c r="N634" s="416"/>
      <c r="O634" s="389"/>
      <c r="P634" s="392" t="s">
        <v>0</v>
      </c>
      <c r="Q634" s="387"/>
      <c r="R634" s="380" t="s">
        <v>1</v>
      </c>
      <c r="S634" s="193"/>
      <c r="T634" s="420" t="s">
        <v>56</v>
      </c>
      <c r="U634" s="421"/>
      <c r="V634" s="422"/>
      <c r="W634" s="423"/>
      <c r="X634" s="423"/>
      <c r="Y634" s="76" t="s">
        <v>8</v>
      </c>
      <c r="Z634" s="45"/>
      <c r="AA634" s="46"/>
      <c r="AB634" s="46"/>
      <c r="AC634" s="44" t="s">
        <v>8</v>
      </c>
      <c r="AD634" s="45"/>
      <c r="AE634" s="46"/>
      <c r="AF634" s="46"/>
      <c r="AG634" s="47" t="s">
        <v>8</v>
      </c>
      <c r="AH634" s="409">
        <f>IF(V634="賃金で算定",V635+Z635-AD635,0)</f>
        <v>0</v>
      </c>
      <c r="AI634" s="410"/>
      <c r="AJ634" s="410"/>
      <c r="AK634" s="411"/>
      <c r="AL634" s="68"/>
      <c r="AM634" s="69"/>
      <c r="AN634" s="412"/>
      <c r="AO634" s="413"/>
      <c r="AP634" s="413"/>
      <c r="AQ634" s="413"/>
      <c r="AR634" s="413"/>
      <c r="AS634" s="47" t="s">
        <v>8</v>
      </c>
      <c r="AT634" s="58"/>
      <c r="AU634" s="58"/>
      <c r="AV634" s="55" t="str">
        <f>IF(OR(O634="",Q634=""),"", IF(O634&lt;20,DATE(O634+118,Q634,IF(S634="",1,S634)),DATE(O634+88,Q634,IF(S634="",1,S634))))</f>
        <v/>
      </c>
      <c r="AW634" s="57" t="str">
        <f>IF(AV634&lt;=設定シート!C$15,"昔",IF(AV634&lt;=設定シート!E$15,"上",IF(AV634&lt;=設定シート!G$15,"中","下")))</f>
        <v>下</v>
      </c>
      <c r="AX634" s="282">
        <f>IF(AV634&lt;=設定シート!$E$36,5,IF(AV634&lt;=設定シート!$I$36,7,IF(AV634&lt;=設定シート!$M$36,9,11)))</f>
        <v>11</v>
      </c>
      <c r="AY634" s="351"/>
      <c r="AZ634" s="349"/>
      <c r="BA634" s="353">
        <f>AN634</f>
        <v>0</v>
      </c>
      <c r="BB634" s="349"/>
      <c r="BC634" s="349"/>
      <c r="BD634" s="234"/>
      <c r="BE634" s="234"/>
      <c r="BL634" s="1"/>
      <c r="BM634" s="1"/>
    </row>
    <row r="635" spans="2:65" s="34" customFormat="1" ht="18" customHeight="1">
      <c r="B635" s="417"/>
      <c r="C635" s="418"/>
      <c r="D635" s="418"/>
      <c r="E635" s="418"/>
      <c r="F635" s="418"/>
      <c r="G635" s="418"/>
      <c r="H635" s="418"/>
      <c r="I635" s="452"/>
      <c r="J635" s="417"/>
      <c r="K635" s="418"/>
      <c r="L635" s="418"/>
      <c r="M635" s="418"/>
      <c r="N635" s="419"/>
      <c r="O635" s="390"/>
      <c r="P635" s="386" t="s">
        <v>0</v>
      </c>
      <c r="Q635" s="388"/>
      <c r="R635" s="35" t="s">
        <v>1</v>
      </c>
      <c r="S635" s="196"/>
      <c r="T635" s="424" t="s">
        <v>57</v>
      </c>
      <c r="U635" s="425"/>
      <c r="V635" s="426"/>
      <c r="W635" s="427"/>
      <c r="X635" s="427"/>
      <c r="Y635" s="428"/>
      <c r="Z635" s="453"/>
      <c r="AA635" s="454"/>
      <c r="AB635" s="454"/>
      <c r="AC635" s="454"/>
      <c r="AD635" s="426"/>
      <c r="AE635" s="427"/>
      <c r="AF635" s="427"/>
      <c r="AG635" s="428"/>
      <c r="AH635" s="402">
        <f>IF(V634="賃金で算定",0,V635+Z635-AD635)</f>
        <v>0</v>
      </c>
      <c r="AI635" s="402"/>
      <c r="AJ635" s="402"/>
      <c r="AK635" s="403"/>
      <c r="AL635" s="407">
        <f>IF(V634="賃金で算定","賃金で算定",IF(OR(V635=0,$F652="",AV634=""),0,IF(AW634="昔",VLOOKUP($F652,労務比率,AX634,FALSE),IF(AW634="上",VLOOKUP($F652,労務比率,AX634,FALSE),IF(AW634="中",VLOOKUP($F652,労務比率,AX634,FALSE),VLOOKUP($F652,労務比率,AX634,FALSE))))))</f>
        <v>0</v>
      </c>
      <c r="AM635" s="408"/>
      <c r="AN635" s="404">
        <f>IF(V634="賃金で算定",0,INT(AH635*AL635/100))</f>
        <v>0</v>
      </c>
      <c r="AO635" s="405"/>
      <c r="AP635" s="405"/>
      <c r="AQ635" s="405"/>
      <c r="AR635" s="405"/>
      <c r="AS635" s="39"/>
      <c r="AT635" s="58"/>
      <c r="AU635" s="58"/>
      <c r="AV635" s="55"/>
      <c r="AW635" s="57"/>
      <c r="AX635" s="282"/>
      <c r="AY635" s="352">
        <f>AH635</f>
        <v>0</v>
      </c>
      <c r="AZ635" s="350">
        <f>IF(AV634&lt;=設定シート!C$85,AH635,IF(AND(AV634&gt;=設定シート!E$85,AV634&lt;=設定シート!G$85),AH635*105/108,AH635))</f>
        <v>0</v>
      </c>
      <c r="BA635" s="347"/>
      <c r="BB635" s="350">
        <f>IF($AL635="賃金で算定",0,INT(AY635*$AL635/100))</f>
        <v>0</v>
      </c>
      <c r="BC635" s="350">
        <f>IF(AY635=AZ635,BB635,AZ635*$AL635/100)</f>
        <v>0</v>
      </c>
      <c r="BD635" s="234"/>
      <c r="BE635" s="234"/>
      <c r="BL635" s="234">
        <f>IF(AY635=AZ635,0,1)</f>
        <v>0</v>
      </c>
      <c r="BM635" s="234" t="str">
        <f>IF(BL635=1,AL635,"")</f>
        <v/>
      </c>
    </row>
    <row r="636" spans="2:65" s="34" customFormat="1" ht="18" customHeight="1">
      <c r="B636" s="414"/>
      <c r="C636" s="415"/>
      <c r="D636" s="415"/>
      <c r="E636" s="415"/>
      <c r="F636" s="415"/>
      <c r="G636" s="415"/>
      <c r="H636" s="415"/>
      <c r="I636" s="451"/>
      <c r="J636" s="414"/>
      <c r="K636" s="415"/>
      <c r="L636" s="415"/>
      <c r="M636" s="415"/>
      <c r="N636" s="416"/>
      <c r="O636" s="389"/>
      <c r="P636" s="392" t="s">
        <v>45</v>
      </c>
      <c r="Q636" s="387"/>
      <c r="R636" s="380" t="s">
        <v>46</v>
      </c>
      <c r="S636" s="193"/>
      <c r="T636" s="420" t="s">
        <v>47</v>
      </c>
      <c r="U636" s="421"/>
      <c r="V636" s="422"/>
      <c r="W636" s="423"/>
      <c r="X636" s="423"/>
      <c r="Y636" s="77"/>
      <c r="Z636" s="41"/>
      <c r="AA636" s="42"/>
      <c r="AB636" s="42"/>
      <c r="AC636" s="43"/>
      <c r="AD636" s="41"/>
      <c r="AE636" s="42"/>
      <c r="AF636" s="42"/>
      <c r="AG636" s="48"/>
      <c r="AH636" s="409">
        <f>IF(V636="賃金で算定",V637+Z637-AD637,0)</f>
        <v>0</v>
      </c>
      <c r="AI636" s="410"/>
      <c r="AJ636" s="410"/>
      <c r="AK636" s="411"/>
      <c r="AL636" s="68"/>
      <c r="AM636" s="69"/>
      <c r="AN636" s="412"/>
      <c r="AO636" s="413"/>
      <c r="AP636" s="413"/>
      <c r="AQ636" s="413"/>
      <c r="AR636" s="413"/>
      <c r="AS636" s="40"/>
      <c r="AT636" s="58"/>
      <c r="AU636" s="58"/>
      <c r="AV636" s="55" t="str">
        <f>IF(OR(O636="",Q636=""),"", IF(O636&lt;20,DATE(O636+118,Q636,IF(S636="",1,S636)),DATE(O636+88,Q636,IF(S636="",1,S636))))</f>
        <v/>
      </c>
      <c r="AW636" s="57" t="str">
        <f>IF(AV636&lt;=設定シート!C$15,"昔",IF(AV636&lt;=設定シート!E$15,"上",IF(AV636&lt;=設定シート!G$15,"中","下")))</f>
        <v>下</v>
      </c>
      <c r="AX636" s="282">
        <f>IF(AV636&lt;=設定シート!$E$36,5,IF(AV636&lt;=設定シート!$I$36,7,IF(AV636&lt;=設定シート!$M$36,9,11)))</f>
        <v>11</v>
      </c>
      <c r="AY636" s="351"/>
      <c r="AZ636" s="349"/>
      <c r="BA636" s="353">
        <f t="shared" ref="BA636" si="346">AN636</f>
        <v>0</v>
      </c>
      <c r="BB636" s="349"/>
      <c r="BC636" s="349"/>
      <c r="BD636" s="234"/>
      <c r="BE636" s="234"/>
      <c r="BL636" s="234"/>
      <c r="BM636" s="234"/>
    </row>
    <row r="637" spans="2:65" s="34" customFormat="1" ht="18" customHeight="1">
      <c r="B637" s="417"/>
      <c r="C637" s="418"/>
      <c r="D637" s="418"/>
      <c r="E637" s="418"/>
      <c r="F637" s="418"/>
      <c r="G637" s="418"/>
      <c r="H637" s="418"/>
      <c r="I637" s="452"/>
      <c r="J637" s="417"/>
      <c r="K637" s="418"/>
      <c r="L637" s="418"/>
      <c r="M637" s="418"/>
      <c r="N637" s="419"/>
      <c r="O637" s="390"/>
      <c r="P637" s="393" t="s">
        <v>45</v>
      </c>
      <c r="Q637" s="388"/>
      <c r="R637" s="381" t="s">
        <v>46</v>
      </c>
      <c r="S637" s="196"/>
      <c r="T637" s="424" t="s">
        <v>48</v>
      </c>
      <c r="U637" s="425"/>
      <c r="V637" s="426"/>
      <c r="W637" s="427"/>
      <c r="X637" s="427"/>
      <c r="Y637" s="428"/>
      <c r="Z637" s="453"/>
      <c r="AA637" s="454"/>
      <c r="AB637" s="454"/>
      <c r="AC637" s="454"/>
      <c r="AD637" s="426"/>
      <c r="AE637" s="427"/>
      <c r="AF637" s="427"/>
      <c r="AG637" s="428"/>
      <c r="AH637" s="402">
        <f>IF(V636="賃金で算定",0,V637+Z637-AD637)</f>
        <v>0</v>
      </c>
      <c r="AI637" s="402"/>
      <c r="AJ637" s="402"/>
      <c r="AK637" s="403"/>
      <c r="AL637" s="407">
        <f>IF(V636="賃金で算定","賃金で算定",IF(OR(V637=0,$F652="",AV636=""),0,IF(AW636="昔",VLOOKUP($F652,労務比率,AX636,FALSE),IF(AW636="上",VLOOKUP($F652,労務比率,AX636,FALSE),IF(AW636="中",VLOOKUP($F652,労務比率,AX636,FALSE),VLOOKUP($F652,労務比率,AX636,FALSE))))))</f>
        <v>0</v>
      </c>
      <c r="AM637" s="408"/>
      <c r="AN637" s="404">
        <f>IF(V636="賃金で算定",0,INT(AH637*AL637/100))</f>
        <v>0</v>
      </c>
      <c r="AO637" s="405"/>
      <c r="AP637" s="405"/>
      <c r="AQ637" s="405"/>
      <c r="AR637" s="405"/>
      <c r="AS637" s="39"/>
      <c r="AT637" s="58"/>
      <c r="AU637" s="58"/>
      <c r="AV637" s="55"/>
      <c r="AW637" s="57"/>
      <c r="AX637" s="282"/>
      <c r="AY637" s="352">
        <f t="shared" ref="AY637" si="347">AH637</f>
        <v>0</v>
      </c>
      <c r="AZ637" s="350">
        <f>IF(AV636&lt;=設定シート!C$85,AH637,IF(AND(AV636&gt;=設定シート!E$85,AV636&lt;=設定シート!G$85),AH637*105/108,AH637))</f>
        <v>0</v>
      </c>
      <c r="BA637" s="347"/>
      <c r="BB637" s="350">
        <f t="shared" ref="BB637" si="348">IF($AL637="賃金で算定",0,INT(AY637*$AL637/100))</f>
        <v>0</v>
      </c>
      <c r="BC637" s="350">
        <f>IF(AY637=AZ637,BB637,AZ637*$AL637/100)</f>
        <v>0</v>
      </c>
      <c r="BD637" s="234"/>
      <c r="BE637" s="234"/>
      <c r="BL637" s="234">
        <f>IF(AY637=AZ637,0,1)</f>
        <v>0</v>
      </c>
      <c r="BM637" s="234" t="str">
        <f>IF(BL637=1,AL637,"")</f>
        <v/>
      </c>
    </row>
    <row r="638" spans="2:65" s="34" customFormat="1" ht="18" customHeight="1">
      <c r="B638" s="414"/>
      <c r="C638" s="415"/>
      <c r="D638" s="415"/>
      <c r="E638" s="415"/>
      <c r="F638" s="415"/>
      <c r="G638" s="415"/>
      <c r="H638" s="415"/>
      <c r="I638" s="451"/>
      <c r="J638" s="414"/>
      <c r="K638" s="415"/>
      <c r="L638" s="415"/>
      <c r="M638" s="415"/>
      <c r="N638" s="416"/>
      <c r="O638" s="389"/>
      <c r="P638" s="392" t="s">
        <v>45</v>
      </c>
      <c r="Q638" s="387"/>
      <c r="R638" s="380" t="s">
        <v>46</v>
      </c>
      <c r="S638" s="193"/>
      <c r="T638" s="420" t="s">
        <v>47</v>
      </c>
      <c r="U638" s="421"/>
      <c r="V638" s="422"/>
      <c r="W638" s="423"/>
      <c r="X638" s="423"/>
      <c r="Y638" s="77"/>
      <c r="Z638" s="41"/>
      <c r="AA638" s="42"/>
      <c r="AB638" s="42"/>
      <c r="AC638" s="43"/>
      <c r="AD638" s="41"/>
      <c r="AE638" s="42"/>
      <c r="AF638" s="42"/>
      <c r="AG638" s="48"/>
      <c r="AH638" s="409">
        <f>IF(V638="賃金で算定",V639+Z639-AD639,0)</f>
        <v>0</v>
      </c>
      <c r="AI638" s="410"/>
      <c r="AJ638" s="410"/>
      <c r="AK638" s="411"/>
      <c r="AL638" s="68"/>
      <c r="AM638" s="69"/>
      <c r="AN638" s="412"/>
      <c r="AO638" s="413"/>
      <c r="AP638" s="413"/>
      <c r="AQ638" s="413"/>
      <c r="AR638" s="413"/>
      <c r="AS638" s="40"/>
      <c r="AT638" s="58"/>
      <c r="AU638" s="58"/>
      <c r="AV638" s="55" t="str">
        <f>IF(OR(O638="",Q638=""),"", IF(O638&lt;20,DATE(O638+118,Q638,IF(S638="",1,S638)),DATE(O638+88,Q638,IF(S638="",1,S638))))</f>
        <v/>
      </c>
      <c r="AW638" s="57" t="str">
        <f>IF(AV638&lt;=設定シート!C$15,"昔",IF(AV638&lt;=設定シート!E$15,"上",IF(AV638&lt;=設定シート!G$15,"中","下")))</f>
        <v>下</v>
      </c>
      <c r="AX638" s="282">
        <f>IF(AV638&lt;=設定シート!$E$36,5,IF(AV638&lt;=設定シート!$I$36,7,IF(AV638&lt;=設定シート!$M$36,9,11)))</f>
        <v>11</v>
      </c>
      <c r="AY638" s="351"/>
      <c r="AZ638" s="349"/>
      <c r="BA638" s="353">
        <f t="shared" ref="BA638" si="349">AN638</f>
        <v>0</v>
      </c>
      <c r="BB638" s="349"/>
      <c r="BC638" s="349"/>
      <c r="BD638" s="234"/>
      <c r="BE638" s="234"/>
      <c r="BL638" s="1"/>
      <c r="BM638" s="1"/>
    </row>
    <row r="639" spans="2:65" s="34" customFormat="1" ht="18" customHeight="1">
      <c r="B639" s="417"/>
      <c r="C639" s="418"/>
      <c r="D639" s="418"/>
      <c r="E639" s="418"/>
      <c r="F639" s="418"/>
      <c r="G639" s="418"/>
      <c r="H639" s="418"/>
      <c r="I639" s="452"/>
      <c r="J639" s="417"/>
      <c r="K639" s="418"/>
      <c r="L639" s="418"/>
      <c r="M639" s="418"/>
      <c r="N639" s="419"/>
      <c r="O639" s="390"/>
      <c r="P639" s="393" t="s">
        <v>45</v>
      </c>
      <c r="Q639" s="388"/>
      <c r="R639" s="381" t="s">
        <v>46</v>
      </c>
      <c r="S639" s="196"/>
      <c r="T639" s="424" t="s">
        <v>48</v>
      </c>
      <c r="U639" s="425"/>
      <c r="V639" s="426"/>
      <c r="W639" s="427"/>
      <c r="X639" s="427"/>
      <c r="Y639" s="428"/>
      <c r="Z639" s="426"/>
      <c r="AA639" s="427"/>
      <c r="AB639" s="427"/>
      <c r="AC639" s="427"/>
      <c r="AD639" s="426"/>
      <c r="AE639" s="427"/>
      <c r="AF639" s="427"/>
      <c r="AG639" s="428"/>
      <c r="AH639" s="402">
        <f>IF(V638="賃金で算定",0,V639+Z639-AD639)</f>
        <v>0</v>
      </c>
      <c r="AI639" s="402"/>
      <c r="AJ639" s="402"/>
      <c r="AK639" s="403"/>
      <c r="AL639" s="407">
        <f>IF(V638="賃金で算定","賃金で算定",IF(OR(V639=0,$F652="",AV638=""),0,IF(AW638="昔",VLOOKUP($F652,労務比率,AX638,FALSE),IF(AW638="上",VLOOKUP($F652,労務比率,AX638,FALSE),IF(AW638="中",VLOOKUP($F652,労務比率,AX638,FALSE),VLOOKUP($F652,労務比率,AX638,FALSE))))))</f>
        <v>0</v>
      </c>
      <c r="AM639" s="408"/>
      <c r="AN639" s="404">
        <f>IF(V638="賃金で算定",0,INT(AH639*AL639/100))</f>
        <v>0</v>
      </c>
      <c r="AO639" s="405"/>
      <c r="AP639" s="405"/>
      <c r="AQ639" s="405"/>
      <c r="AR639" s="405"/>
      <c r="AS639" s="39"/>
      <c r="AT639" s="58"/>
      <c r="AU639" s="58"/>
      <c r="AV639" s="55"/>
      <c r="AW639" s="57"/>
      <c r="AX639" s="282"/>
      <c r="AY639" s="352">
        <f t="shared" ref="AY639" si="350">AH639</f>
        <v>0</v>
      </c>
      <c r="AZ639" s="350">
        <f>IF(AV638&lt;=設定シート!C$85,AH639,IF(AND(AV638&gt;=設定シート!E$85,AV638&lt;=設定シート!G$85),AH639*105/108,AH639))</f>
        <v>0</v>
      </c>
      <c r="BA639" s="347"/>
      <c r="BB639" s="350">
        <f t="shared" ref="BB639" si="351">IF($AL639="賃金で算定",0,INT(AY639*$AL639/100))</f>
        <v>0</v>
      </c>
      <c r="BC639" s="350">
        <f>IF(AY639=AZ639,BB639,AZ639*$AL639/100)</f>
        <v>0</v>
      </c>
      <c r="BD639" s="234"/>
      <c r="BE639" s="234"/>
      <c r="BL639" s="234">
        <f>IF(AY639=AZ639,0,1)</f>
        <v>0</v>
      </c>
      <c r="BM639" s="234" t="str">
        <f>IF(BL639=1,AL639,"")</f>
        <v/>
      </c>
    </row>
    <row r="640" spans="2:65" s="34" customFormat="1" ht="18" customHeight="1">
      <c r="B640" s="414"/>
      <c r="C640" s="415"/>
      <c r="D640" s="415"/>
      <c r="E640" s="415"/>
      <c r="F640" s="415"/>
      <c r="G640" s="415"/>
      <c r="H640" s="415"/>
      <c r="I640" s="451"/>
      <c r="J640" s="414"/>
      <c r="K640" s="415"/>
      <c r="L640" s="415"/>
      <c r="M640" s="415"/>
      <c r="N640" s="416"/>
      <c r="O640" s="389"/>
      <c r="P640" s="392" t="s">
        <v>45</v>
      </c>
      <c r="Q640" s="387"/>
      <c r="R640" s="380" t="s">
        <v>46</v>
      </c>
      <c r="S640" s="193"/>
      <c r="T640" s="420" t="s">
        <v>47</v>
      </c>
      <c r="U640" s="421"/>
      <c r="V640" s="422"/>
      <c r="W640" s="423"/>
      <c r="X640" s="423"/>
      <c r="Y640" s="78"/>
      <c r="Z640" s="37"/>
      <c r="AA640" s="38"/>
      <c r="AB640" s="38"/>
      <c r="AC640" s="49"/>
      <c r="AD640" s="37"/>
      <c r="AE640" s="38"/>
      <c r="AF640" s="38"/>
      <c r="AG640" s="50"/>
      <c r="AH640" s="409">
        <f>IF(V640="賃金で算定",V641+Z641-AD641,0)</f>
        <v>0</v>
      </c>
      <c r="AI640" s="410"/>
      <c r="AJ640" s="410"/>
      <c r="AK640" s="411"/>
      <c r="AL640" s="68"/>
      <c r="AM640" s="69"/>
      <c r="AN640" s="412"/>
      <c r="AO640" s="413"/>
      <c r="AP640" s="413"/>
      <c r="AQ640" s="413"/>
      <c r="AR640" s="413"/>
      <c r="AS640" s="40"/>
      <c r="AT640" s="58"/>
      <c r="AU640" s="58"/>
      <c r="AV640" s="55" t="str">
        <f>IF(OR(O640="",Q640=""),"", IF(O640&lt;20,DATE(O640+118,Q640,IF(S640="",1,S640)),DATE(O640+88,Q640,IF(S640="",1,S640))))</f>
        <v/>
      </c>
      <c r="AW640" s="57" t="str">
        <f>IF(AV640&lt;=設定シート!C$15,"昔",IF(AV640&lt;=設定シート!E$15,"上",IF(AV640&lt;=設定シート!G$15,"中","下")))</f>
        <v>下</v>
      </c>
      <c r="AX640" s="282">
        <f>IF(AV640&lt;=設定シート!$E$36,5,IF(AV640&lt;=設定シート!$I$36,7,IF(AV640&lt;=設定シート!$M$36,9,11)))</f>
        <v>11</v>
      </c>
      <c r="AY640" s="351"/>
      <c r="AZ640" s="349"/>
      <c r="BA640" s="353">
        <f t="shared" ref="BA640" si="352">AN640</f>
        <v>0</v>
      </c>
      <c r="BB640" s="349"/>
      <c r="BC640" s="349"/>
      <c r="BD640" s="234"/>
      <c r="BE640" s="234"/>
      <c r="BL640" s="1"/>
      <c r="BM640" s="1"/>
    </row>
    <row r="641" spans="2:65" s="34" customFormat="1" ht="18" customHeight="1">
      <c r="B641" s="417"/>
      <c r="C641" s="418"/>
      <c r="D641" s="418"/>
      <c r="E641" s="418"/>
      <c r="F641" s="418"/>
      <c r="G641" s="418"/>
      <c r="H641" s="418"/>
      <c r="I641" s="452"/>
      <c r="J641" s="417"/>
      <c r="K641" s="418"/>
      <c r="L641" s="418"/>
      <c r="M641" s="418"/>
      <c r="N641" s="419"/>
      <c r="O641" s="390"/>
      <c r="P641" s="393" t="s">
        <v>45</v>
      </c>
      <c r="Q641" s="388"/>
      <c r="R641" s="381" t="s">
        <v>46</v>
      </c>
      <c r="S641" s="196"/>
      <c r="T641" s="424" t="s">
        <v>48</v>
      </c>
      <c r="U641" s="425"/>
      <c r="V641" s="426"/>
      <c r="W641" s="427"/>
      <c r="X641" s="427"/>
      <c r="Y641" s="428"/>
      <c r="Z641" s="453"/>
      <c r="AA641" s="454"/>
      <c r="AB641" s="454"/>
      <c r="AC641" s="454"/>
      <c r="AD641" s="426"/>
      <c r="AE641" s="427"/>
      <c r="AF641" s="427"/>
      <c r="AG641" s="428"/>
      <c r="AH641" s="402">
        <f>IF(V640="賃金で算定",0,V641+Z641-AD641)</f>
        <v>0</v>
      </c>
      <c r="AI641" s="402"/>
      <c r="AJ641" s="402"/>
      <c r="AK641" s="403"/>
      <c r="AL641" s="407">
        <f>IF(V640="賃金で算定","賃金で算定",IF(OR(V641=0,$F652="",AV640=""),0,IF(AW640="昔",VLOOKUP($F652,労務比率,AX640,FALSE),IF(AW640="上",VLOOKUP($F652,労務比率,AX640,FALSE),IF(AW640="中",VLOOKUP($F652,労務比率,AX640,FALSE),VLOOKUP($F652,労務比率,AX640,FALSE))))))</f>
        <v>0</v>
      </c>
      <c r="AM641" s="408"/>
      <c r="AN641" s="404">
        <f>IF(V640="賃金で算定",0,INT(AH641*AL641/100))</f>
        <v>0</v>
      </c>
      <c r="AO641" s="405"/>
      <c r="AP641" s="405"/>
      <c r="AQ641" s="405"/>
      <c r="AR641" s="405"/>
      <c r="AS641" s="39"/>
      <c r="AT641" s="58"/>
      <c r="AU641" s="58"/>
      <c r="AV641" s="55"/>
      <c r="AW641" s="57"/>
      <c r="AX641" s="282"/>
      <c r="AY641" s="352">
        <f t="shared" ref="AY641" si="353">AH641</f>
        <v>0</v>
      </c>
      <c r="AZ641" s="350">
        <f>IF(AV640&lt;=設定シート!C$85,AH641,IF(AND(AV640&gt;=設定シート!E$85,AV640&lt;=設定シート!G$85),AH641*105/108,AH641))</f>
        <v>0</v>
      </c>
      <c r="BA641" s="347"/>
      <c r="BB641" s="350">
        <f t="shared" ref="BB641" si="354">IF($AL641="賃金で算定",0,INT(AY641*$AL641/100))</f>
        <v>0</v>
      </c>
      <c r="BC641" s="350">
        <f>IF(AY641=AZ641,BB641,AZ641*$AL641/100)</f>
        <v>0</v>
      </c>
      <c r="BD641" s="234"/>
      <c r="BE641" s="234"/>
      <c r="BL641" s="234">
        <f>IF(AY641=AZ641,0,1)</f>
        <v>0</v>
      </c>
      <c r="BM641" s="234" t="str">
        <f>IF(BL641=1,AL641,"")</f>
        <v/>
      </c>
    </row>
    <row r="642" spans="2:65" s="34" customFormat="1" ht="18" customHeight="1">
      <c r="B642" s="414"/>
      <c r="C642" s="415"/>
      <c r="D642" s="415"/>
      <c r="E642" s="415"/>
      <c r="F642" s="415"/>
      <c r="G642" s="415"/>
      <c r="H642" s="415"/>
      <c r="I642" s="451"/>
      <c r="J642" s="414"/>
      <c r="K642" s="415"/>
      <c r="L642" s="415"/>
      <c r="M642" s="415"/>
      <c r="N642" s="416"/>
      <c r="O642" s="389"/>
      <c r="P642" s="392" t="s">
        <v>45</v>
      </c>
      <c r="Q642" s="387"/>
      <c r="R642" s="380" t="s">
        <v>46</v>
      </c>
      <c r="S642" s="193"/>
      <c r="T642" s="420" t="s">
        <v>47</v>
      </c>
      <c r="U642" s="421"/>
      <c r="V642" s="422"/>
      <c r="W642" s="423"/>
      <c r="X642" s="423"/>
      <c r="Y642" s="77"/>
      <c r="Z642" s="41"/>
      <c r="AA642" s="42"/>
      <c r="AB642" s="42"/>
      <c r="AC642" s="43"/>
      <c r="AD642" s="41"/>
      <c r="AE642" s="42"/>
      <c r="AF642" s="42"/>
      <c r="AG642" s="48"/>
      <c r="AH642" s="409">
        <f>IF(V642="賃金で算定",V643+Z643-AD643,0)</f>
        <v>0</v>
      </c>
      <c r="AI642" s="410"/>
      <c r="AJ642" s="410"/>
      <c r="AK642" s="411"/>
      <c r="AL642" s="68"/>
      <c r="AM642" s="69"/>
      <c r="AN642" s="412"/>
      <c r="AO642" s="413"/>
      <c r="AP642" s="413"/>
      <c r="AQ642" s="413"/>
      <c r="AR642" s="413"/>
      <c r="AS642" s="40"/>
      <c r="AT642" s="58"/>
      <c r="AU642" s="58"/>
      <c r="AV642" s="55" t="str">
        <f>IF(OR(O642="",Q642=""),"", IF(O642&lt;20,DATE(O642+118,Q642,IF(S642="",1,S642)),DATE(O642+88,Q642,IF(S642="",1,S642))))</f>
        <v/>
      </c>
      <c r="AW642" s="57" t="str">
        <f>IF(AV642&lt;=設定シート!C$15,"昔",IF(AV642&lt;=設定シート!E$15,"上",IF(AV642&lt;=設定シート!G$15,"中","下")))</f>
        <v>下</v>
      </c>
      <c r="AX642" s="282">
        <f>IF(AV642&lt;=設定シート!$E$36,5,IF(AV642&lt;=設定シート!$I$36,7,IF(AV642&lt;=設定シート!$M$36,9,11)))</f>
        <v>11</v>
      </c>
      <c r="AY642" s="351"/>
      <c r="AZ642" s="349"/>
      <c r="BA642" s="353">
        <f t="shared" ref="BA642" si="355">AN642</f>
        <v>0</v>
      </c>
      <c r="BB642" s="349"/>
      <c r="BC642" s="349"/>
      <c r="BD642" s="234"/>
      <c r="BE642" s="234"/>
      <c r="BL642" s="1"/>
      <c r="BM642" s="1"/>
    </row>
    <row r="643" spans="2:65" s="34" customFormat="1" ht="18" customHeight="1">
      <c r="B643" s="417"/>
      <c r="C643" s="418"/>
      <c r="D643" s="418"/>
      <c r="E643" s="418"/>
      <c r="F643" s="418"/>
      <c r="G643" s="418"/>
      <c r="H643" s="418"/>
      <c r="I643" s="452"/>
      <c r="J643" s="417"/>
      <c r="K643" s="418"/>
      <c r="L643" s="418"/>
      <c r="M643" s="418"/>
      <c r="N643" s="419"/>
      <c r="O643" s="390"/>
      <c r="P643" s="393" t="s">
        <v>45</v>
      </c>
      <c r="Q643" s="388"/>
      <c r="R643" s="381" t="s">
        <v>46</v>
      </c>
      <c r="S643" s="196"/>
      <c r="T643" s="424" t="s">
        <v>48</v>
      </c>
      <c r="U643" s="425"/>
      <c r="V643" s="426"/>
      <c r="W643" s="427"/>
      <c r="X643" s="427"/>
      <c r="Y643" s="428"/>
      <c r="Z643" s="426"/>
      <c r="AA643" s="427"/>
      <c r="AB643" s="427"/>
      <c r="AC643" s="427"/>
      <c r="AD643" s="426"/>
      <c r="AE643" s="427"/>
      <c r="AF643" s="427"/>
      <c r="AG643" s="428"/>
      <c r="AH643" s="402">
        <f>IF(V642="賃金で算定",0,V643+Z643-AD643)</f>
        <v>0</v>
      </c>
      <c r="AI643" s="402"/>
      <c r="AJ643" s="402"/>
      <c r="AK643" s="403"/>
      <c r="AL643" s="407">
        <f>IF(V642="賃金で算定","賃金で算定",IF(OR(V643=0,$F652="",AV642=""),0,IF(AW642="昔",VLOOKUP($F652,労務比率,AX642,FALSE),IF(AW642="上",VLOOKUP($F652,労務比率,AX642,FALSE),IF(AW642="中",VLOOKUP($F652,労務比率,AX642,FALSE),VLOOKUP($F652,労務比率,AX642,FALSE))))))</f>
        <v>0</v>
      </c>
      <c r="AM643" s="408"/>
      <c r="AN643" s="404">
        <f>IF(V642="賃金で算定",0,INT(AH643*AL643/100))</f>
        <v>0</v>
      </c>
      <c r="AO643" s="405"/>
      <c r="AP643" s="405"/>
      <c r="AQ643" s="405"/>
      <c r="AR643" s="405"/>
      <c r="AS643" s="39"/>
      <c r="AT643" s="58"/>
      <c r="AU643" s="58"/>
      <c r="AV643" s="55"/>
      <c r="AW643" s="57"/>
      <c r="AX643" s="282"/>
      <c r="AY643" s="352">
        <f t="shared" ref="AY643" si="356">AH643</f>
        <v>0</v>
      </c>
      <c r="AZ643" s="350">
        <f>IF(AV642&lt;=設定シート!C$85,AH643,IF(AND(AV642&gt;=設定シート!E$85,AV642&lt;=設定シート!G$85),AH643*105/108,AH643))</f>
        <v>0</v>
      </c>
      <c r="BA643" s="347"/>
      <c r="BB643" s="350">
        <f t="shared" ref="BB643" si="357">IF($AL643="賃金で算定",0,INT(AY643*$AL643/100))</f>
        <v>0</v>
      </c>
      <c r="BC643" s="350">
        <f>IF(AY643=AZ643,BB643,AZ643*$AL643/100)</f>
        <v>0</v>
      </c>
      <c r="BD643" s="234"/>
      <c r="BE643" s="234"/>
      <c r="BL643" s="234">
        <f>IF(AY643=AZ643,0,1)</f>
        <v>0</v>
      </c>
      <c r="BM643" s="234" t="str">
        <f>IF(BL643=1,AL643,"")</f>
        <v/>
      </c>
    </row>
    <row r="644" spans="2:65" s="34" customFormat="1" ht="18" customHeight="1">
      <c r="B644" s="414"/>
      <c r="C644" s="415"/>
      <c r="D644" s="415"/>
      <c r="E644" s="415"/>
      <c r="F644" s="415"/>
      <c r="G644" s="415"/>
      <c r="H644" s="415"/>
      <c r="I644" s="451"/>
      <c r="J644" s="414"/>
      <c r="K644" s="415"/>
      <c r="L644" s="415"/>
      <c r="M644" s="415"/>
      <c r="N644" s="416"/>
      <c r="O644" s="389"/>
      <c r="P644" s="392" t="s">
        <v>45</v>
      </c>
      <c r="Q644" s="387"/>
      <c r="R644" s="380" t="s">
        <v>46</v>
      </c>
      <c r="S644" s="193"/>
      <c r="T644" s="420" t="s">
        <v>47</v>
      </c>
      <c r="U644" s="421"/>
      <c r="V644" s="422"/>
      <c r="W644" s="423"/>
      <c r="X644" s="423"/>
      <c r="Y644" s="77"/>
      <c r="Z644" s="41"/>
      <c r="AA644" s="42"/>
      <c r="AB644" s="42"/>
      <c r="AC644" s="43"/>
      <c r="AD644" s="41"/>
      <c r="AE644" s="42"/>
      <c r="AF644" s="42"/>
      <c r="AG644" s="48"/>
      <c r="AH644" s="409">
        <f>IF(V644="賃金で算定",V645+Z645-AD645,0)</f>
        <v>0</v>
      </c>
      <c r="AI644" s="410"/>
      <c r="AJ644" s="410"/>
      <c r="AK644" s="411"/>
      <c r="AL644" s="68"/>
      <c r="AM644" s="69"/>
      <c r="AN644" s="412"/>
      <c r="AO644" s="413"/>
      <c r="AP644" s="413"/>
      <c r="AQ644" s="413"/>
      <c r="AR644" s="413"/>
      <c r="AS644" s="40"/>
      <c r="AT644" s="58"/>
      <c r="AU644" s="58"/>
      <c r="AV644" s="55" t="str">
        <f>IF(OR(O644="",Q644=""),"", IF(O644&lt;20,DATE(O644+118,Q644,IF(S644="",1,S644)),DATE(O644+88,Q644,IF(S644="",1,S644))))</f>
        <v/>
      </c>
      <c r="AW644" s="57" t="str">
        <f>IF(AV644&lt;=設定シート!C$15,"昔",IF(AV644&lt;=設定シート!E$15,"上",IF(AV644&lt;=設定シート!G$15,"中","下")))</f>
        <v>下</v>
      </c>
      <c r="AX644" s="282">
        <f>IF(AV644&lt;=設定シート!$E$36,5,IF(AV644&lt;=設定シート!$I$36,7,IF(AV644&lt;=設定シート!$M$36,9,11)))</f>
        <v>11</v>
      </c>
      <c r="AY644" s="351"/>
      <c r="AZ644" s="349"/>
      <c r="BA644" s="353">
        <f t="shared" ref="BA644" si="358">AN644</f>
        <v>0</v>
      </c>
      <c r="BB644" s="349"/>
      <c r="BC644" s="349"/>
      <c r="BD644" s="234"/>
      <c r="BE644" s="234"/>
      <c r="BL644" s="1"/>
      <c r="BM644" s="1"/>
    </row>
    <row r="645" spans="2:65" s="34" customFormat="1" ht="18" customHeight="1">
      <c r="B645" s="417"/>
      <c r="C645" s="418"/>
      <c r="D645" s="418"/>
      <c r="E645" s="418"/>
      <c r="F645" s="418"/>
      <c r="G645" s="418"/>
      <c r="H645" s="418"/>
      <c r="I645" s="452"/>
      <c r="J645" s="417"/>
      <c r="K645" s="418"/>
      <c r="L645" s="418"/>
      <c r="M645" s="418"/>
      <c r="N645" s="419"/>
      <c r="O645" s="390"/>
      <c r="P645" s="393" t="s">
        <v>45</v>
      </c>
      <c r="Q645" s="388"/>
      <c r="R645" s="381" t="s">
        <v>46</v>
      </c>
      <c r="S645" s="196"/>
      <c r="T645" s="424" t="s">
        <v>48</v>
      </c>
      <c r="U645" s="425"/>
      <c r="V645" s="426"/>
      <c r="W645" s="427"/>
      <c r="X645" s="427"/>
      <c r="Y645" s="428"/>
      <c r="Z645" s="426"/>
      <c r="AA645" s="427"/>
      <c r="AB645" s="427"/>
      <c r="AC645" s="427"/>
      <c r="AD645" s="426"/>
      <c r="AE645" s="427"/>
      <c r="AF645" s="427"/>
      <c r="AG645" s="428"/>
      <c r="AH645" s="402">
        <f>IF(V644="賃金で算定",0,V645+Z645-AD645)</f>
        <v>0</v>
      </c>
      <c r="AI645" s="402"/>
      <c r="AJ645" s="402"/>
      <c r="AK645" s="403"/>
      <c r="AL645" s="407">
        <f>IF(V644="賃金で算定","賃金で算定",IF(OR(V645=0,$F652="",AV644=""),0,IF(AW644="昔",VLOOKUP($F652,労務比率,AX644,FALSE),IF(AW644="上",VLOOKUP($F652,労務比率,AX644,FALSE),IF(AW644="中",VLOOKUP($F652,労務比率,AX644,FALSE),VLOOKUP($F652,労務比率,AX644,FALSE))))))</f>
        <v>0</v>
      </c>
      <c r="AM645" s="408"/>
      <c r="AN645" s="404">
        <f>IF(V644="賃金で算定",0,INT(AH645*AL645/100))</f>
        <v>0</v>
      </c>
      <c r="AO645" s="405"/>
      <c r="AP645" s="405"/>
      <c r="AQ645" s="405"/>
      <c r="AR645" s="405"/>
      <c r="AS645" s="39"/>
      <c r="AT645" s="58"/>
      <c r="AU645" s="58"/>
      <c r="AV645" s="55"/>
      <c r="AW645" s="57"/>
      <c r="AX645" s="282"/>
      <c r="AY645" s="352">
        <f t="shared" ref="AY645" si="359">AH645</f>
        <v>0</v>
      </c>
      <c r="AZ645" s="350">
        <f>IF(AV644&lt;=設定シート!C$85,AH645,IF(AND(AV644&gt;=設定シート!E$85,AV644&lt;=設定シート!G$85),AH645*105/108,AH645))</f>
        <v>0</v>
      </c>
      <c r="BA645" s="347"/>
      <c r="BB645" s="350">
        <f t="shared" ref="BB645" si="360">IF($AL645="賃金で算定",0,INT(AY645*$AL645/100))</f>
        <v>0</v>
      </c>
      <c r="BC645" s="350">
        <f>IF(AY645=AZ645,BB645,AZ645*$AL645/100)</f>
        <v>0</v>
      </c>
      <c r="BD645" s="234"/>
      <c r="BE645" s="234"/>
      <c r="BL645" s="234">
        <f>IF(AY645=AZ645,0,1)</f>
        <v>0</v>
      </c>
      <c r="BM645" s="234" t="str">
        <f>IF(BL645=1,AL645,"")</f>
        <v/>
      </c>
    </row>
    <row r="646" spans="2:65" s="34" customFormat="1" ht="18" customHeight="1">
      <c r="B646" s="414"/>
      <c r="C646" s="415"/>
      <c r="D646" s="415"/>
      <c r="E646" s="415"/>
      <c r="F646" s="415"/>
      <c r="G646" s="415"/>
      <c r="H646" s="415"/>
      <c r="I646" s="451"/>
      <c r="J646" s="414"/>
      <c r="K646" s="415"/>
      <c r="L646" s="415"/>
      <c r="M646" s="415"/>
      <c r="N646" s="416"/>
      <c r="O646" s="389"/>
      <c r="P646" s="392" t="s">
        <v>45</v>
      </c>
      <c r="Q646" s="387"/>
      <c r="R646" s="380" t="s">
        <v>46</v>
      </c>
      <c r="S646" s="193"/>
      <c r="T646" s="420" t="s">
        <v>47</v>
      </c>
      <c r="U646" s="421"/>
      <c r="V646" s="422"/>
      <c r="W646" s="423"/>
      <c r="X646" s="423"/>
      <c r="Y646" s="77"/>
      <c r="Z646" s="41"/>
      <c r="AA646" s="42"/>
      <c r="AB646" s="42"/>
      <c r="AC646" s="43"/>
      <c r="AD646" s="41"/>
      <c r="AE646" s="42"/>
      <c r="AF646" s="42"/>
      <c r="AG646" s="48"/>
      <c r="AH646" s="409">
        <f>IF(V646="賃金で算定",V647+Z647-AD647,0)</f>
        <v>0</v>
      </c>
      <c r="AI646" s="410"/>
      <c r="AJ646" s="410"/>
      <c r="AK646" s="411"/>
      <c r="AL646" s="68"/>
      <c r="AM646" s="69"/>
      <c r="AN646" s="412"/>
      <c r="AO646" s="413"/>
      <c r="AP646" s="413"/>
      <c r="AQ646" s="413"/>
      <c r="AR646" s="413"/>
      <c r="AS646" s="40"/>
      <c r="AT646" s="58"/>
      <c r="AU646" s="58"/>
      <c r="AV646" s="55" t="str">
        <f>IF(OR(O646="",Q646=""),"", IF(O646&lt;20,DATE(O646+118,Q646,IF(S646="",1,S646)),DATE(O646+88,Q646,IF(S646="",1,S646))))</f>
        <v/>
      </c>
      <c r="AW646" s="57" t="str">
        <f>IF(AV646&lt;=設定シート!C$15,"昔",IF(AV646&lt;=設定シート!E$15,"上",IF(AV646&lt;=設定シート!G$15,"中","下")))</f>
        <v>下</v>
      </c>
      <c r="AX646" s="282">
        <f>IF(AV646&lt;=設定シート!$E$36,5,IF(AV646&lt;=設定シート!$I$36,7,IF(AV646&lt;=設定シート!$M$36,9,11)))</f>
        <v>11</v>
      </c>
      <c r="AY646" s="351"/>
      <c r="AZ646" s="349"/>
      <c r="BA646" s="353">
        <f t="shared" ref="BA646" si="361">AN646</f>
        <v>0</v>
      </c>
      <c r="BB646" s="349"/>
      <c r="BC646" s="349"/>
      <c r="BD646" s="234"/>
      <c r="BE646" s="234"/>
      <c r="BL646" s="1"/>
      <c r="BM646" s="1"/>
    </row>
    <row r="647" spans="2:65" s="34" customFormat="1" ht="18" customHeight="1">
      <c r="B647" s="417"/>
      <c r="C647" s="418"/>
      <c r="D647" s="418"/>
      <c r="E647" s="418"/>
      <c r="F647" s="418"/>
      <c r="G647" s="418"/>
      <c r="H647" s="418"/>
      <c r="I647" s="452"/>
      <c r="J647" s="417"/>
      <c r="K647" s="418"/>
      <c r="L647" s="418"/>
      <c r="M647" s="418"/>
      <c r="N647" s="419"/>
      <c r="O647" s="390"/>
      <c r="P647" s="393" t="s">
        <v>45</v>
      </c>
      <c r="Q647" s="388"/>
      <c r="R647" s="381" t="s">
        <v>46</v>
      </c>
      <c r="S647" s="196"/>
      <c r="T647" s="424" t="s">
        <v>48</v>
      </c>
      <c r="U647" s="425"/>
      <c r="V647" s="426"/>
      <c r="W647" s="427"/>
      <c r="X647" s="427"/>
      <c r="Y647" s="428"/>
      <c r="Z647" s="426"/>
      <c r="AA647" s="427"/>
      <c r="AB647" s="427"/>
      <c r="AC647" s="427"/>
      <c r="AD647" s="426"/>
      <c r="AE647" s="427"/>
      <c r="AF647" s="427"/>
      <c r="AG647" s="428"/>
      <c r="AH647" s="402">
        <f>IF(V646="賃金で算定",0,V647+Z647-AD647)</f>
        <v>0</v>
      </c>
      <c r="AI647" s="402"/>
      <c r="AJ647" s="402"/>
      <c r="AK647" s="403"/>
      <c r="AL647" s="407">
        <f>IF(V646="賃金で算定","賃金で算定",IF(OR(V647=0,$F652="",AV646=""),0,IF(AW646="昔",VLOOKUP($F652,労務比率,AX646,FALSE),IF(AW646="上",VLOOKUP($F652,労務比率,AX646,FALSE),IF(AW646="中",VLOOKUP($F652,労務比率,AX646,FALSE),VLOOKUP($F652,労務比率,AX646,FALSE))))))</f>
        <v>0</v>
      </c>
      <c r="AM647" s="408"/>
      <c r="AN647" s="404">
        <f>IF(V646="賃金で算定",0,INT(AH647*AL647/100))</f>
        <v>0</v>
      </c>
      <c r="AO647" s="405"/>
      <c r="AP647" s="405"/>
      <c r="AQ647" s="405"/>
      <c r="AR647" s="405"/>
      <c r="AS647" s="39"/>
      <c r="AT647" s="58"/>
      <c r="AU647" s="58"/>
      <c r="AV647" s="55"/>
      <c r="AW647" s="57"/>
      <c r="AX647" s="282"/>
      <c r="AY647" s="352">
        <f t="shared" ref="AY647" si="362">AH647</f>
        <v>0</v>
      </c>
      <c r="AZ647" s="350">
        <f>IF(AV646&lt;=設定シート!C$85,AH647,IF(AND(AV646&gt;=設定シート!E$85,AV646&lt;=設定シート!G$85),AH647*105/108,AH647))</f>
        <v>0</v>
      </c>
      <c r="BA647" s="347"/>
      <c r="BB647" s="350">
        <f t="shared" ref="BB647" si="363">IF($AL647="賃金で算定",0,INT(AY647*$AL647/100))</f>
        <v>0</v>
      </c>
      <c r="BC647" s="350">
        <f>IF(AY647=AZ647,BB647,AZ647*$AL647/100)</f>
        <v>0</v>
      </c>
      <c r="BD647" s="234"/>
      <c r="BE647" s="234"/>
      <c r="BL647" s="234">
        <f>IF(AY647=AZ647,0,1)</f>
        <v>0</v>
      </c>
      <c r="BM647" s="234" t="str">
        <f>IF(BL647=1,AL647,"")</f>
        <v/>
      </c>
    </row>
    <row r="648" spans="2:65" s="34" customFormat="1" ht="18" customHeight="1">
      <c r="B648" s="414"/>
      <c r="C648" s="415"/>
      <c r="D648" s="415"/>
      <c r="E648" s="415"/>
      <c r="F648" s="415"/>
      <c r="G648" s="415"/>
      <c r="H648" s="415"/>
      <c r="I648" s="451"/>
      <c r="J648" s="414"/>
      <c r="K648" s="415"/>
      <c r="L648" s="415"/>
      <c r="M648" s="415"/>
      <c r="N648" s="416"/>
      <c r="O648" s="389"/>
      <c r="P648" s="392" t="s">
        <v>45</v>
      </c>
      <c r="Q648" s="387"/>
      <c r="R648" s="380" t="s">
        <v>46</v>
      </c>
      <c r="S648" s="193"/>
      <c r="T648" s="420" t="s">
        <v>47</v>
      </c>
      <c r="U648" s="421"/>
      <c r="V648" s="422"/>
      <c r="W648" s="423"/>
      <c r="X648" s="423"/>
      <c r="Y648" s="77"/>
      <c r="Z648" s="41"/>
      <c r="AA648" s="42"/>
      <c r="AB648" s="42"/>
      <c r="AC648" s="43"/>
      <c r="AD648" s="41"/>
      <c r="AE648" s="42"/>
      <c r="AF648" s="42"/>
      <c r="AG648" s="48"/>
      <c r="AH648" s="409">
        <f>IF(V648="賃金で算定",V649+Z649-AD649,0)</f>
        <v>0</v>
      </c>
      <c r="AI648" s="410"/>
      <c r="AJ648" s="410"/>
      <c r="AK648" s="411"/>
      <c r="AL648" s="68"/>
      <c r="AM648" s="69"/>
      <c r="AN648" s="412"/>
      <c r="AO648" s="413"/>
      <c r="AP648" s="413"/>
      <c r="AQ648" s="413"/>
      <c r="AR648" s="413"/>
      <c r="AS648" s="40"/>
      <c r="AT648" s="58"/>
      <c r="AU648" s="58"/>
      <c r="AV648" s="55" t="str">
        <f>IF(OR(O648="",Q648=""),"", IF(O648&lt;20,DATE(O648+118,Q648,IF(S648="",1,S648)),DATE(O648+88,Q648,IF(S648="",1,S648))))</f>
        <v/>
      </c>
      <c r="AW648" s="57" t="str">
        <f>IF(AV648&lt;=設定シート!C$15,"昔",IF(AV648&lt;=設定シート!E$15,"上",IF(AV648&lt;=設定シート!G$15,"中","下")))</f>
        <v>下</v>
      </c>
      <c r="AX648" s="282">
        <f>IF(AV648&lt;=設定シート!$E$36,5,IF(AV648&lt;=設定シート!$I$36,7,IF(AV648&lt;=設定シート!$M$36,9,11)))</f>
        <v>11</v>
      </c>
      <c r="AY648" s="351"/>
      <c r="AZ648" s="349"/>
      <c r="BA648" s="353">
        <f t="shared" ref="BA648" si="364">AN648</f>
        <v>0</v>
      </c>
      <c r="BB648" s="349"/>
      <c r="BC648" s="349"/>
      <c r="BD648" s="234"/>
      <c r="BE648" s="234"/>
      <c r="BL648" s="1"/>
      <c r="BM648" s="1"/>
    </row>
    <row r="649" spans="2:65" s="34" customFormat="1" ht="18" customHeight="1">
      <c r="B649" s="417"/>
      <c r="C649" s="418"/>
      <c r="D649" s="418"/>
      <c r="E649" s="418"/>
      <c r="F649" s="418"/>
      <c r="G649" s="418"/>
      <c r="H649" s="418"/>
      <c r="I649" s="452"/>
      <c r="J649" s="417"/>
      <c r="K649" s="418"/>
      <c r="L649" s="418"/>
      <c r="M649" s="418"/>
      <c r="N649" s="419"/>
      <c r="O649" s="390"/>
      <c r="P649" s="393" t="s">
        <v>45</v>
      </c>
      <c r="Q649" s="388"/>
      <c r="R649" s="381" t="s">
        <v>46</v>
      </c>
      <c r="S649" s="196"/>
      <c r="T649" s="424" t="s">
        <v>48</v>
      </c>
      <c r="U649" s="425"/>
      <c r="V649" s="426"/>
      <c r="W649" s="427"/>
      <c r="X649" s="427"/>
      <c r="Y649" s="428"/>
      <c r="Z649" s="426"/>
      <c r="AA649" s="427"/>
      <c r="AB649" s="427"/>
      <c r="AC649" s="427"/>
      <c r="AD649" s="426"/>
      <c r="AE649" s="427"/>
      <c r="AF649" s="427"/>
      <c r="AG649" s="428"/>
      <c r="AH649" s="402">
        <f>IF(V648="賃金で算定",0,V649+Z649-AD649)</f>
        <v>0</v>
      </c>
      <c r="AI649" s="402"/>
      <c r="AJ649" s="402"/>
      <c r="AK649" s="403"/>
      <c r="AL649" s="407">
        <f>IF(V648="賃金で算定","賃金で算定",IF(OR(V649=0,$F652="",AV648=""),0,IF(AW648="昔",VLOOKUP($F652,労務比率,AX648,FALSE),IF(AW648="上",VLOOKUP($F652,労務比率,AX648,FALSE),IF(AW648="中",VLOOKUP($F652,労務比率,AX648,FALSE),VLOOKUP($F652,労務比率,AX648,FALSE))))))</f>
        <v>0</v>
      </c>
      <c r="AM649" s="408"/>
      <c r="AN649" s="404">
        <f>IF(V648="賃金で算定",0,INT(AH649*AL649/100))</f>
        <v>0</v>
      </c>
      <c r="AO649" s="405"/>
      <c r="AP649" s="405"/>
      <c r="AQ649" s="405"/>
      <c r="AR649" s="405"/>
      <c r="AS649" s="39"/>
      <c r="AT649" s="58"/>
      <c r="AU649" s="58"/>
      <c r="AV649" s="55"/>
      <c r="AW649" s="57"/>
      <c r="AX649" s="282"/>
      <c r="AY649" s="352">
        <f t="shared" ref="AY649" si="365">AH649</f>
        <v>0</v>
      </c>
      <c r="AZ649" s="350">
        <f>IF(AV648&lt;=設定シート!C$85,AH649,IF(AND(AV648&gt;=設定シート!E$85,AV648&lt;=設定シート!G$85),AH649*105/108,AH649))</f>
        <v>0</v>
      </c>
      <c r="BA649" s="347"/>
      <c r="BB649" s="350">
        <f t="shared" ref="BB649" si="366">IF($AL649="賃金で算定",0,INT(AY649*$AL649/100))</f>
        <v>0</v>
      </c>
      <c r="BC649" s="350">
        <f>IF(AY649=AZ649,BB649,AZ649*$AL649/100)</f>
        <v>0</v>
      </c>
      <c r="BD649" s="234"/>
      <c r="BE649" s="234"/>
      <c r="BL649" s="234">
        <f>IF(AY649=AZ649,0,1)</f>
        <v>0</v>
      </c>
      <c r="BM649" s="234" t="str">
        <f>IF(BL649=1,AL649,"")</f>
        <v/>
      </c>
    </row>
    <row r="650" spans="2:65" s="34" customFormat="1" ht="18" customHeight="1">
      <c r="B650" s="414"/>
      <c r="C650" s="415"/>
      <c r="D650" s="415"/>
      <c r="E650" s="415"/>
      <c r="F650" s="415"/>
      <c r="G650" s="415"/>
      <c r="H650" s="415"/>
      <c r="I650" s="451"/>
      <c r="J650" s="414"/>
      <c r="K650" s="415"/>
      <c r="L650" s="415"/>
      <c r="M650" s="415"/>
      <c r="N650" s="416"/>
      <c r="O650" s="389"/>
      <c r="P650" s="392" t="s">
        <v>45</v>
      </c>
      <c r="Q650" s="387"/>
      <c r="R650" s="380" t="s">
        <v>46</v>
      </c>
      <c r="S650" s="193"/>
      <c r="T650" s="420" t="s">
        <v>47</v>
      </c>
      <c r="U650" s="421"/>
      <c r="V650" s="422"/>
      <c r="W650" s="423"/>
      <c r="X650" s="423"/>
      <c r="Y650" s="77"/>
      <c r="Z650" s="41"/>
      <c r="AA650" s="42"/>
      <c r="AB650" s="42"/>
      <c r="AC650" s="43"/>
      <c r="AD650" s="41"/>
      <c r="AE650" s="42"/>
      <c r="AF650" s="42"/>
      <c r="AG650" s="48"/>
      <c r="AH650" s="409">
        <f>IF(V650="賃金で算定",V651+Z651-AD651,0)</f>
        <v>0</v>
      </c>
      <c r="AI650" s="410"/>
      <c r="AJ650" s="410"/>
      <c r="AK650" s="411"/>
      <c r="AL650" s="68"/>
      <c r="AM650" s="69"/>
      <c r="AN650" s="412"/>
      <c r="AO650" s="413"/>
      <c r="AP650" s="413"/>
      <c r="AQ650" s="413"/>
      <c r="AR650" s="413"/>
      <c r="AS650" s="40"/>
      <c r="AT650" s="58"/>
      <c r="AU650" s="58"/>
      <c r="AV650" s="55" t="str">
        <f>IF(OR(O650="",Q650=""),"", IF(O650&lt;20,DATE(O650+118,Q650,IF(S650="",1,S650)),DATE(O650+88,Q650,IF(S650="",1,S650))))</f>
        <v/>
      </c>
      <c r="AW650" s="57" t="str">
        <f>IF(AV650&lt;=設定シート!C$15,"昔",IF(AV650&lt;=設定シート!E$15,"上",IF(AV650&lt;=設定シート!G$15,"中","下")))</f>
        <v>下</v>
      </c>
      <c r="AX650" s="282">
        <f>IF(AV650&lt;=設定シート!$E$36,5,IF(AV650&lt;=設定シート!$I$36,7,IF(AV650&lt;=設定シート!$M$36,9,11)))</f>
        <v>11</v>
      </c>
      <c r="AY650" s="351"/>
      <c r="AZ650" s="349"/>
      <c r="BA650" s="353">
        <f t="shared" ref="BA650" si="367">AN650</f>
        <v>0</v>
      </c>
      <c r="BB650" s="349"/>
      <c r="BC650" s="349"/>
      <c r="BD650" s="234"/>
      <c r="BE650" s="234"/>
      <c r="BL650" s="1"/>
      <c r="BM650" s="1"/>
    </row>
    <row r="651" spans="2:65" s="34" customFormat="1" ht="18" customHeight="1">
      <c r="B651" s="417"/>
      <c r="C651" s="418"/>
      <c r="D651" s="418"/>
      <c r="E651" s="418"/>
      <c r="F651" s="418"/>
      <c r="G651" s="418"/>
      <c r="H651" s="418"/>
      <c r="I651" s="452"/>
      <c r="J651" s="417"/>
      <c r="K651" s="418"/>
      <c r="L651" s="418"/>
      <c r="M651" s="418"/>
      <c r="N651" s="419"/>
      <c r="O651" s="390"/>
      <c r="P651" s="391" t="s">
        <v>45</v>
      </c>
      <c r="Q651" s="388"/>
      <c r="R651" s="381" t="s">
        <v>46</v>
      </c>
      <c r="S651" s="196"/>
      <c r="T651" s="424" t="s">
        <v>48</v>
      </c>
      <c r="U651" s="425"/>
      <c r="V651" s="426"/>
      <c r="W651" s="427"/>
      <c r="X651" s="427"/>
      <c r="Y651" s="428"/>
      <c r="Z651" s="426"/>
      <c r="AA651" s="427"/>
      <c r="AB651" s="427"/>
      <c r="AC651" s="427"/>
      <c r="AD651" s="426"/>
      <c r="AE651" s="427"/>
      <c r="AF651" s="427"/>
      <c r="AG651" s="428"/>
      <c r="AH651" s="404">
        <f>IF(V650="賃金で算定",0,V651+Z651-AD651)</f>
        <v>0</v>
      </c>
      <c r="AI651" s="405"/>
      <c r="AJ651" s="405"/>
      <c r="AK651" s="406"/>
      <c r="AL651" s="407">
        <f>IF(V650="賃金で算定","賃金で算定",IF(OR(V651=0,$F652="",AV650=""),0,IF(AW650="昔",VLOOKUP($F652,労務比率,AX650,FALSE),IF(AW650="上",VLOOKUP($F652,労務比率,AX650,FALSE),IF(AW650="中",VLOOKUP($F652,労務比率,AX650,FALSE),VLOOKUP($F652,労務比率,AX650,FALSE))))))</f>
        <v>0</v>
      </c>
      <c r="AM651" s="408"/>
      <c r="AN651" s="404">
        <f>IF(V650="賃金で算定",0,INT(AH651*AL651/100))</f>
        <v>0</v>
      </c>
      <c r="AO651" s="405"/>
      <c r="AP651" s="405"/>
      <c r="AQ651" s="405"/>
      <c r="AR651" s="405"/>
      <c r="AS651" s="39"/>
      <c r="AT651" s="58"/>
      <c r="AU651" s="58"/>
      <c r="AV651" s="55"/>
      <c r="AW651" s="57"/>
      <c r="AX651" s="282"/>
      <c r="AY651" s="352">
        <f t="shared" ref="AY651" si="368">AH651</f>
        <v>0</v>
      </c>
      <c r="AZ651" s="350">
        <f>IF(AV650&lt;=設定シート!C$85,AH651,IF(AND(AV650&gt;=設定シート!E$85,AV650&lt;=設定シート!G$85),AH651*105/108,AH651))</f>
        <v>0</v>
      </c>
      <c r="BA651" s="347"/>
      <c r="BB651" s="350">
        <f t="shared" ref="BB651" si="369">IF($AL651="賃金で算定",0,INT(AY651*$AL651/100))</f>
        <v>0</v>
      </c>
      <c r="BC651" s="350">
        <f>IF(AY651=AZ651,BB651,AZ651*$AL651/100)</f>
        <v>0</v>
      </c>
      <c r="BD651" s="234"/>
      <c r="BE651" s="234"/>
      <c r="BL651" s="234">
        <f>IF(AY651=AZ651,0,1)</f>
        <v>0</v>
      </c>
      <c r="BM651" s="234" t="str">
        <f>IF(BL651=1,AL651,"")</f>
        <v/>
      </c>
    </row>
    <row r="652" spans="2:65" s="34" customFormat="1" ht="18" customHeight="1">
      <c r="B652" s="430" t="s">
        <v>134</v>
      </c>
      <c r="C652" s="431"/>
      <c r="D652" s="431"/>
      <c r="E652" s="432"/>
      <c r="F652" s="439"/>
      <c r="G652" s="440"/>
      <c r="H652" s="440"/>
      <c r="I652" s="440"/>
      <c r="J652" s="440"/>
      <c r="K652" s="440"/>
      <c r="L652" s="440"/>
      <c r="M652" s="440"/>
      <c r="N652" s="441"/>
      <c r="O652" s="430" t="s">
        <v>49</v>
      </c>
      <c r="P652" s="431"/>
      <c r="Q652" s="431"/>
      <c r="R652" s="431"/>
      <c r="S652" s="431"/>
      <c r="T652" s="431"/>
      <c r="U652" s="432"/>
      <c r="V652" s="448">
        <f>AH652</f>
        <v>0</v>
      </c>
      <c r="W652" s="449"/>
      <c r="X652" s="449"/>
      <c r="Y652" s="450"/>
      <c r="Z652" s="318"/>
      <c r="AA652" s="319"/>
      <c r="AB652" s="319"/>
      <c r="AC652" s="43"/>
      <c r="AD652" s="318"/>
      <c r="AE652" s="319"/>
      <c r="AF652" s="319"/>
      <c r="AG652" s="43"/>
      <c r="AH652" s="409">
        <f>AH634+AH636+AH638+AH640+AH642+AH644+AH646+AH648+AH650</f>
        <v>0</v>
      </c>
      <c r="AI652" s="410"/>
      <c r="AJ652" s="410"/>
      <c r="AK652" s="411"/>
      <c r="AL652" s="70"/>
      <c r="AM652" s="71"/>
      <c r="AN652" s="409">
        <f>AN634+AN636+AN638+AN640+AN642+AN644+AN646+AN648+AN650</f>
        <v>0</v>
      </c>
      <c r="AO652" s="410"/>
      <c r="AP652" s="410"/>
      <c r="AQ652" s="410"/>
      <c r="AR652" s="410"/>
      <c r="AS652" s="320"/>
      <c r="AT652" s="58"/>
      <c r="AU652" s="58"/>
      <c r="AW652" s="57"/>
      <c r="AX652" s="282"/>
      <c r="AY652" s="351"/>
      <c r="AZ652" s="354"/>
      <c r="BA652" s="361">
        <f>BA634+BA636+BA638+BA640+BA642+BA644+BA646+BA648+BA650</f>
        <v>0</v>
      </c>
      <c r="BB652" s="362">
        <f>BB635+BB637+BB639+BB641+BB643+BB645+BB647+BB649+BB651</f>
        <v>0</v>
      </c>
      <c r="BC652" s="362">
        <f>SUMIF(BL635:BL651,0,BC635:BC651)+ROUNDDOWN(ROUNDDOWN(BL652*105/108,0)*BM652/100,0)</f>
        <v>0</v>
      </c>
      <c r="BD652" s="234"/>
      <c r="BE652" s="234"/>
      <c r="BL652" s="234">
        <f>SUMIF(BL635:BL651,1,AH635:AK651)</f>
        <v>0</v>
      </c>
      <c r="BM652" s="234">
        <f>IF(COUNT(BM635:BM651)=0,0,SUM(BM635:BM651)/COUNT(BM635:BM651))</f>
        <v>0</v>
      </c>
    </row>
    <row r="653" spans="2:65" s="34" customFormat="1" ht="18" customHeight="1">
      <c r="B653" s="433"/>
      <c r="C653" s="434"/>
      <c r="D653" s="434"/>
      <c r="E653" s="435"/>
      <c r="F653" s="442"/>
      <c r="G653" s="443"/>
      <c r="H653" s="443"/>
      <c r="I653" s="443"/>
      <c r="J653" s="443"/>
      <c r="K653" s="443"/>
      <c r="L653" s="443"/>
      <c r="M653" s="443"/>
      <c r="N653" s="444"/>
      <c r="O653" s="433"/>
      <c r="P653" s="434"/>
      <c r="Q653" s="434"/>
      <c r="R653" s="434"/>
      <c r="S653" s="434"/>
      <c r="T653" s="434"/>
      <c r="U653" s="435"/>
      <c r="V653" s="401">
        <f>V635+V637+V639+V641+V643+V645+V647+V649+V651-V652</f>
        <v>0</v>
      </c>
      <c r="W653" s="402"/>
      <c r="X653" s="402"/>
      <c r="Y653" s="403"/>
      <c r="Z653" s="401">
        <f>Z635+Z637+Z639+Z641+Z643+Z645+Z647+Z649+Z651</f>
        <v>0</v>
      </c>
      <c r="AA653" s="402"/>
      <c r="AB653" s="402"/>
      <c r="AC653" s="402"/>
      <c r="AD653" s="401">
        <f>AD635+AD637+AD639+AD641+AD643+AD645+AD647+AD649+AD651</f>
        <v>0</v>
      </c>
      <c r="AE653" s="402"/>
      <c r="AF653" s="402"/>
      <c r="AG653" s="402"/>
      <c r="AH653" s="401">
        <f>AY653</f>
        <v>0</v>
      </c>
      <c r="AI653" s="402"/>
      <c r="AJ653" s="402"/>
      <c r="AK653" s="402"/>
      <c r="AL653" s="325"/>
      <c r="AM653" s="326"/>
      <c r="AN653" s="401">
        <f>BB653</f>
        <v>0</v>
      </c>
      <c r="AO653" s="402"/>
      <c r="AP653" s="402"/>
      <c r="AQ653" s="402"/>
      <c r="AR653" s="402"/>
      <c r="AS653" s="322"/>
      <c r="AT653" s="58"/>
      <c r="AU653" s="58"/>
      <c r="AW653" s="57"/>
      <c r="AX653" s="282"/>
      <c r="AY653" s="357">
        <f>AY635+AY637+AY639+AY641+AY643+AY645+AY647+AY649+AY651</f>
        <v>0</v>
      </c>
      <c r="AZ653" s="359"/>
      <c r="BA653" s="359"/>
      <c r="BB653" s="355">
        <f>BB652</f>
        <v>0</v>
      </c>
      <c r="BC653" s="363"/>
      <c r="BD653" s="234"/>
      <c r="BE653" s="234"/>
    </row>
    <row r="654" spans="2:65" s="34" customFormat="1" ht="18" customHeight="1">
      <c r="B654" s="436"/>
      <c r="C654" s="437"/>
      <c r="D654" s="437"/>
      <c r="E654" s="438"/>
      <c r="F654" s="445"/>
      <c r="G654" s="446"/>
      <c r="H654" s="446"/>
      <c r="I654" s="446"/>
      <c r="J654" s="446"/>
      <c r="K654" s="446"/>
      <c r="L654" s="446"/>
      <c r="M654" s="446"/>
      <c r="N654" s="447"/>
      <c r="O654" s="436"/>
      <c r="P654" s="437"/>
      <c r="Q654" s="437"/>
      <c r="R654" s="437"/>
      <c r="S654" s="437"/>
      <c r="T654" s="437"/>
      <c r="U654" s="438"/>
      <c r="V654" s="404"/>
      <c r="W654" s="405"/>
      <c r="X654" s="405"/>
      <c r="Y654" s="406"/>
      <c r="Z654" s="404"/>
      <c r="AA654" s="405"/>
      <c r="AB654" s="405"/>
      <c r="AC654" s="405"/>
      <c r="AD654" s="404"/>
      <c r="AE654" s="405"/>
      <c r="AF654" s="405"/>
      <c r="AG654" s="405"/>
      <c r="AH654" s="404">
        <f>AZ654</f>
        <v>0</v>
      </c>
      <c r="AI654" s="405"/>
      <c r="AJ654" s="405"/>
      <c r="AK654" s="406"/>
      <c r="AL654" s="323"/>
      <c r="AM654" s="324"/>
      <c r="AN654" s="404">
        <f>BC654</f>
        <v>0</v>
      </c>
      <c r="AO654" s="405"/>
      <c r="AP654" s="405"/>
      <c r="AQ654" s="405"/>
      <c r="AR654" s="405"/>
      <c r="AS654" s="321"/>
      <c r="AT654" s="58"/>
      <c r="AU654" s="198"/>
      <c r="AW654" s="57"/>
      <c r="AX654" s="282"/>
      <c r="AY654" s="358"/>
      <c r="AZ654" s="360">
        <f>IF(AZ635+AZ637+AZ639+AZ641+AZ643+AZ645+AZ647+AZ649+AZ651=AY653,0,ROUNDDOWN(AZ635+AZ637+AZ639+AZ641+AZ643+AZ645+AZ647+AZ649+AZ651,0))</f>
        <v>0</v>
      </c>
      <c r="BA654" s="356"/>
      <c r="BB654" s="356"/>
      <c r="BC654" s="360">
        <f>IF(BC652=BB653,0,BC652)</f>
        <v>0</v>
      </c>
      <c r="BD654" s="234"/>
      <c r="BE654" s="234"/>
    </row>
    <row r="655" spans="2:65" s="34" customFormat="1" ht="18" customHeight="1">
      <c r="AD655" s="1" t="str">
        <f>IF(AND($F652="",$V652+$V653&gt;0),"事業の種類を選択してください。","")</f>
        <v/>
      </c>
      <c r="AE655" s="1"/>
      <c r="AF655" s="1"/>
      <c r="AG655" s="1"/>
      <c r="AH655" s="1"/>
      <c r="AI655" s="1"/>
      <c r="AJ655" s="1"/>
      <c r="AK655" s="1"/>
      <c r="AL655" s="1"/>
      <c r="AM655" s="1"/>
      <c r="AN655" s="429">
        <f>IF(AN652=0,0,AN652+IF(AN654=0,AN653,AN654))</f>
        <v>0</v>
      </c>
      <c r="AO655" s="429"/>
      <c r="AP655" s="429"/>
      <c r="AQ655" s="429"/>
      <c r="AR655" s="429"/>
      <c r="AS655" s="58"/>
      <c r="AT655" s="58"/>
      <c r="AU655" s="58"/>
      <c r="AW655" s="57"/>
      <c r="AX655" s="282"/>
      <c r="AY655" s="282"/>
      <c r="AZ655" s="282"/>
      <c r="BA655" s="282"/>
      <c r="BB655" s="282"/>
      <c r="BC655" s="282"/>
      <c r="BD655" s="234"/>
      <c r="BE655" s="234"/>
    </row>
    <row r="656" spans="2:65" s="34" customFormat="1" ht="31.5" customHeight="1">
      <c r="AN656" s="79"/>
      <c r="AO656" s="79"/>
      <c r="AP656" s="79"/>
      <c r="AQ656" s="79"/>
      <c r="AR656" s="79"/>
      <c r="AS656" s="58"/>
      <c r="AT656" s="58"/>
      <c r="AU656" s="58"/>
      <c r="AW656" s="57"/>
      <c r="AX656" s="282"/>
      <c r="AY656" s="282"/>
      <c r="AZ656" s="282"/>
      <c r="BA656" s="282"/>
      <c r="BB656" s="282"/>
      <c r="BC656" s="282"/>
      <c r="BD656" s="234"/>
      <c r="BE656" s="234"/>
    </row>
    <row r="657" spans="2:57" s="34" customFormat="1" ht="7.5" customHeight="1">
      <c r="X657" s="36"/>
      <c r="Y657" s="36"/>
      <c r="Z657" s="58"/>
      <c r="AA657" s="58"/>
      <c r="AB657" s="58"/>
      <c r="AC657" s="58"/>
      <c r="AD657" s="58"/>
      <c r="AE657" s="58"/>
      <c r="AF657" s="58"/>
      <c r="AG657" s="58"/>
      <c r="AH657" s="58"/>
      <c r="AI657" s="58"/>
      <c r="AJ657" s="58"/>
      <c r="AK657" s="58"/>
      <c r="AL657" s="58"/>
      <c r="AM657" s="58"/>
      <c r="AN657" s="58"/>
      <c r="AO657" s="58"/>
      <c r="AP657" s="58"/>
      <c r="AQ657" s="58"/>
      <c r="AR657" s="58"/>
      <c r="AS657" s="58"/>
      <c r="AT657" s="1"/>
      <c r="AU657" s="1"/>
      <c r="AW657" s="57"/>
      <c r="AX657" s="282"/>
      <c r="AY657" s="282"/>
      <c r="AZ657" s="282"/>
      <c r="BA657" s="282"/>
      <c r="BB657" s="282"/>
      <c r="BC657" s="282"/>
      <c r="BD657" s="234"/>
      <c r="BE657" s="234"/>
    </row>
    <row r="658" spans="2:57" s="34" customFormat="1" ht="10.5" customHeight="1">
      <c r="X658" s="36"/>
      <c r="Y658" s="36"/>
      <c r="Z658" s="58"/>
      <c r="AA658" s="58"/>
      <c r="AB658" s="58"/>
      <c r="AC658" s="58"/>
      <c r="AD658" s="58"/>
      <c r="AE658" s="58"/>
      <c r="AF658" s="58"/>
      <c r="AG658" s="58"/>
      <c r="AH658" s="58"/>
      <c r="AI658" s="58"/>
      <c r="AJ658" s="58"/>
      <c r="AK658" s="58"/>
      <c r="AL658" s="58"/>
      <c r="AM658" s="58"/>
      <c r="AN658" s="58"/>
      <c r="AO658" s="58"/>
      <c r="AP658" s="58"/>
      <c r="AQ658" s="58"/>
      <c r="AR658" s="58"/>
      <c r="AS658" s="58"/>
      <c r="AT658" s="1"/>
      <c r="AU658" s="1"/>
      <c r="AW658" s="57"/>
      <c r="AX658" s="282"/>
      <c r="AY658" s="282"/>
      <c r="AZ658" s="282"/>
      <c r="BA658" s="282"/>
      <c r="BB658" s="282"/>
      <c r="BC658" s="282"/>
      <c r="BD658" s="234"/>
      <c r="BE658" s="234"/>
    </row>
    <row r="659" spans="2:57" s="34" customFormat="1" ht="5.25" customHeight="1">
      <c r="X659" s="36"/>
      <c r="Y659" s="36"/>
      <c r="Z659" s="58"/>
      <c r="AA659" s="58"/>
      <c r="AB659" s="58"/>
      <c r="AC659" s="58"/>
      <c r="AD659" s="58"/>
      <c r="AE659" s="58"/>
      <c r="AF659" s="58"/>
      <c r="AG659" s="58"/>
      <c r="AH659" s="58"/>
      <c r="AI659" s="58"/>
      <c r="AJ659" s="58"/>
      <c r="AK659" s="58"/>
      <c r="AL659" s="58"/>
      <c r="AM659" s="58"/>
      <c r="AN659" s="58"/>
      <c r="AO659" s="58"/>
      <c r="AP659" s="58"/>
      <c r="AQ659" s="58"/>
      <c r="AR659" s="58"/>
      <c r="AS659" s="58"/>
      <c r="AT659" s="1"/>
      <c r="AU659" s="1"/>
      <c r="AW659" s="57"/>
      <c r="AX659" s="282"/>
      <c r="AY659" s="282"/>
      <c r="AZ659" s="282"/>
      <c r="BA659" s="282"/>
      <c r="BB659" s="282"/>
      <c r="BC659" s="282"/>
      <c r="BD659" s="234"/>
      <c r="BE659" s="234"/>
    </row>
    <row r="660" spans="2:57" s="34" customFormat="1" ht="5.25" customHeight="1">
      <c r="X660" s="36"/>
      <c r="Y660" s="36"/>
      <c r="Z660" s="58"/>
      <c r="AA660" s="58"/>
      <c r="AB660" s="58"/>
      <c r="AC660" s="58"/>
      <c r="AD660" s="58"/>
      <c r="AE660" s="58"/>
      <c r="AF660" s="58"/>
      <c r="AG660" s="58"/>
      <c r="AH660" s="58"/>
      <c r="AI660" s="58"/>
      <c r="AJ660" s="58"/>
      <c r="AK660" s="58"/>
      <c r="AL660" s="58"/>
      <c r="AM660" s="58"/>
      <c r="AN660" s="58"/>
      <c r="AO660" s="58"/>
      <c r="AP660" s="58"/>
      <c r="AQ660" s="58"/>
      <c r="AR660" s="58"/>
      <c r="AS660" s="58"/>
      <c r="AT660" s="1"/>
      <c r="AU660" s="1"/>
      <c r="AW660" s="57"/>
      <c r="AX660" s="282"/>
      <c r="AY660" s="282"/>
      <c r="AZ660" s="282"/>
      <c r="BA660" s="282"/>
      <c r="BB660" s="282"/>
      <c r="BC660" s="282"/>
      <c r="BD660" s="234"/>
      <c r="BE660" s="234"/>
    </row>
    <row r="661" spans="2:57" s="34" customFormat="1" ht="5.25" customHeight="1">
      <c r="X661" s="36"/>
      <c r="Y661" s="36"/>
      <c r="Z661" s="58"/>
      <c r="AA661" s="58"/>
      <c r="AB661" s="58"/>
      <c r="AC661" s="58"/>
      <c r="AD661" s="58"/>
      <c r="AE661" s="58"/>
      <c r="AF661" s="58"/>
      <c r="AG661" s="58"/>
      <c r="AH661" s="58"/>
      <c r="AI661" s="58"/>
      <c r="AJ661" s="58"/>
      <c r="AK661" s="58"/>
      <c r="AL661" s="58"/>
      <c r="AM661" s="58"/>
      <c r="AN661" s="58"/>
      <c r="AO661" s="58"/>
      <c r="AP661" s="58"/>
      <c r="AQ661" s="58"/>
      <c r="AR661" s="58"/>
      <c r="AS661" s="58"/>
      <c r="AT661" s="1"/>
      <c r="AU661" s="1"/>
      <c r="AW661" s="57"/>
      <c r="AX661" s="282"/>
      <c r="AY661" s="282"/>
      <c r="AZ661" s="282"/>
      <c r="BA661" s="282"/>
      <c r="BB661" s="282"/>
      <c r="BC661" s="282"/>
      <c r="BD661" s="234"/>
      <c r="BE661" s="234"/>
    </row>
    <row r="662" spans="2:57" s="34" customFormat="1" ht="5.25" customHeight="1">
      <c r="X662" s="36"/>
      <c r="Y662" s="36"/>
      <c r="Z662" s="58"/>
      <c r="AA662" s="58"/>
      <c r="AB662" s="58"/>
      <c r="AC662" s="58"/>
      <c r="AD662" s="58"/>
      <c r="AE662" s="58"/>
      <c r="AF662" s="58"/>
      <c r="AG662" s="58"/>
      <c r="AH662" s="58"/>
      <c r="AI662" s="58"/>
      <c r="AJ662" s="58"/>
      <c r="AK662" s="58"/>
      <c r="AL662" s="58"/>
      <c r="AM662" s="58"/>
      <c r="AN662" s="58"/>
      <c r="AO662" s="58"/>
      <c r="AP662" s="58"/>
      <c r="AQ662" s="58"/>
      <c r="AR662" s="58"/>
      <c r="AS662" s="58"/>
      <c r="AT662" s="1"/>
      <c r="AU662" s="1"/>
      <c r="AW662" s="57"/>
      <c r="AX662" s="282"/>
      <c r="AY662" s="282"/>
      <c r="AZ662" s="282"/>
      <c r="BA662" s="282"/>
      <c r="BB662" s="282"/>
      <c r="BC662" s="282"/>
      <c r="BD662" s="234"/>
      <c r="BE662" s="234"/>
    </row>
    <row r="663" spans="2:57" s="34" customFormat="1" ht="17.25" customHeight="1">
      <c r="B663" s="59" t="s">
        <v>50</v>
      </c>
      <c r="L663" s="58"/>
      <c r="M663" s="58"/>
      <c r="N663" s="58"/>
      <c r="O663" s="58"/>
      <c r="P663" s="58"/>
      <c r="Q663" s="58"/>
      <c r="R663" s="58"/>
      <c r="S663" s="60"/>
      <c r="T663" s="60"/>
      <c r="U663" s="60"/>
      <c r="V663" s="60"/>
      <c r="W663" s="60"/>
      <c r="X663" s="58"/>
      <c r="Y663" s="58"/>
      <c r="Z663" s="58"/>
      <c r="AA663" s="58"/>
      <c r="AB663" s="58"/>
      <c r="AC663" s="58"/>
      <c r="AL663" s="61"/>
      <c r="AM663" s="1"/>
      <c r="AN663" s="1"/>
      <c r="AO663" s="1"/>
      <c r="AP663" s="1"/>
      <c r="AW663" s="57"/>
      <c r="AX663" s="282"/>
      <c r="AY663" s="282"/>
      <c r="AZ663" s="282"/>
      <c r="BA663" s="282"/>
      <c r="BB663" s="282"/>
      <c r="BC663" s="282"/>
      <c r="BD663" s="234"/>
      <c r="BE663" s="234"/>
    </row>
    <row r="664" spans="2:57" s="34" customFormat="1" ht="12.75" customHeight="1">
      <c r="L664" s="58"/>
      <c r="M664" s="62"/>
      <c r="N664" s="62"/>
      <c r="O664" s="62"/>
      <c r="P664" s="62"/>
      <c r="Q664" s="62"/>
      <c r="R664" s="62"/>
      <c r="S664" s="62"/>
      <c r="T664" s="63"/>
      <c r="U664" s="63"/>
      <c r="V664" s="63"/>
      <c r="W664" s="63"/>
      <c r="X664" s="63"/>
      <c r="Y664" s="63"/>
      <c r="Z664" s="63"/>
      <c r="AA664" s="62"/>
      <c r="AB664" s="62"/>
      <c r="AC664" s="62"/>
      <c r="AL664" s="61"/>
      <c r="AM664" s="540" t="s">
        <v>325</v>
      </c>
      <c r="AN664" s="541"/>
      <c r="AO664" s="541"/>
      <c r="AP664" s="542"/>
      <c r="AW664" s="57"/>
      <c r="AX664" s="282"/>
      <c r="AY664" s="282"/>
      <c r="AZ664" s="282"/>
      <c r="BA664" s="282"/>
      <c r="BB664" s="282"/>
      <c r="BC664" s="282"/>
      <c r="BD664" s="234"/>
      <c r="BE664" s="234"/>
    </row>
    <row r="665" spans="2:57" s="34" customFormat="1" ht="12.75" customHeight="1">
      <c r="L665" s="58"/>
      <c r="M665" s="62"/>
      <c r="N665" s="62"/>
      <c r="O665" s="62"/>
      <c r="P665" s="62"/>
      <c r="Q665" s="62"/>
      <c r="R665" s="62"/>
      <c r="S665" s="62"/>
      <c r="T665" s="63"/>
      <c r="U665" s="63"/>
      <c r="V665" s="63"/>
      <c r="W665" s="63"/>
      <c r="X665" s="63"/>
      <c r="Y665" s="63"/>
      <c r="Z665" s="63"/>
      <c r="AA665" s="62"/>
      <c r="AB665" s="62"/>
      <c r="AC665" s="62"/>
      <c r="AL665" s="61"/>
      <c r="AM665" s="543"/>
      <c r="AN665" s="544"/>
      <c r="AO665" s="544"/>
      <c r="AP665" s="545"/>
      <c r="AW665" s="57"/>
      <c r="AX665" s="282"/>
      <c r="AY665" s="282"/>
      <c r="AZ665" s="282"/>
      <c r="BA665" s="282"/>
      <c r="BB665" s="282"/>
      <c r="BC665" s="282"/>
      <c r="BD665" s="234"/>
      <c r="BE665" s="234"/>
    </row>
    <row r="666" spans="2:57" s="34" customFormat="1" ht="12.75" customHeight="1">
      <c r="L666" s="58"/>
      <c r="M666" s="62"/>
      <c r="N666" s="62"/>
      <c r="O666" s="62"/>
      <c r="P666" s="62"/>
      <c r="Q666" s="62"/>
      <c r="R666" s="62"/>
      <c r="S666" s="62"/>
      <c r="T666" s="62"/>
      <c r="U666" s="62"/>
      <c r="V666" s="62"/>
      <c r="W666" s="62"/>
      <c r="X666" s="62"/>
      <c r="Y666" s="62"/>
      <c r="Z666" s="62"/>
      <c r="AA666" s="62"/>
      <c r="AB666" s="62"/>
      <c r="AC666" s="62"/>
      <c r="AL666" s="61"/>
      <c r="AM666" s="394"/>
      <c r="AN666" s="394"/>
      <c r="AO666" s="4"/>
      <c r="AP666" s="4"/>
      <c r="AW666" s="57"/>
      <c r="AX666" s="282"/>
      <c r="AY666" s="282"/>
      <c r="AZ666" s="282"/>
      <c r="BA666" s="282"/>
      <c r="BB666" s="282"/>
      <c r="BC666" s="282"/>
      <c r="BD666" s="234"/>
      <c r="BE666" s="234"/>
    </row>
    <row r="667" spans="2:57" s="34" customFormat="1" ht="6" customHeight="1">
      <c r="L667" s="58"/>
      <c r="M667" s="62"/>
      <c r="N667" s="62"/>
      <c r="O667" s="62"/>
      <c r="P667" s="62"/>
      <c r="Q667" s="62"/>
      <c r="R667" s="62"/>
      <c r="S667" s="62"/>
      <c r="T667" s="62"/>
      <c r="U667" s="62"/>
      <c r="V667" s="62"/>
      <c r="W667" s="62"/>
      <c r="X667" s="62"/>
      <c r="Y667" s="62"/>
      <c r="Z667" s="62"/>
      <c r="AA667" s="62"/>
      <c r="AB667" s="62"/>
      <c r="AC667" s="62"/>
      <c r="AL667" s="61"/>
      <c r="AM667" s="61"/>
      <c r="AW667" s="57"/>
      <c r="AX667" s="282"/>
      <c r="AY667" s="282"/>
      <c r="AZ667" s="282"/>
      <c r="BA667" s="282"/>
      <c r="BB667" s="282"/>
      <c r="BC667" s="282"/>
      <c r="BD667" s="234"/>
      <c r="BE667" s="234"/>
    </row>
    <row r="668" spans="2:57" s="34" customFormat="1" ht="12.75" customHeight="1">
      <c r="B668" s="515" t="s">
        <v>2</v>
      </c>
      <c r="C668" s="516"/>
      <c r="D668" s="516"/>
      <c r="E668" s="516"/>
      <c r="F668" s="516"/>
      <c r="G668" s="516"/>
      <c r="H668" s="516"/>
      <c r="I668" s="516"/>
      <c r="J668" s="518" t="s">
        <v>10</v>
      </c>
      <c r="K668" s="518"/>
      <c r="L668" s="64" t="s">
        <v>3</v>
      </c>
      <c r="M668" s="518" t="s">
        <v>11</v>
      </c>
      <c r="N668" s="518"/>
      <c r="O668" s="519" t="s">
        <v>12</v>
      </c>
      <c r="P668" s="518"/>
      <c r="Q668" s="518"/>
      <c r="R668" s="518"/>
      <c r="S668" s="518"/>
      <c r="T668" s="518"/>
      <c r="U668" s="518" t="s">
        <v>13</v>
      </c>
      <c r="V668" s="518"/>
      <c r="W668" s="518"/>
      <c r="X668" s="58"/>
      <c r="Y668" s="58"/>
      <c r="Z668" s="58"/>
      <c r="AA668" s="58"/>
      <c r="AB668" s="58"/>
      <c r="AC668" s="58"/>
      <c r="AD668" s="35"/>
      <c r="AE668" s="35"/>
      <c r="AF668" s="35"/>
      <c r="AG668" s="35"/>
      <c r="AH668" s="35"/>
      <c r="AI668" s="35"/>
      <c r="AJ668" s="35"/>
      <c r="AK668" s="58"/>
      <c r="AL668" s="520">
        <f ca="1">$AL$9</f>
        <v>30</v>
      </c>
      <c r="AM668" s="521"/>
      <c r="AN668" s="526" t="s">
        <v>4</v>
      </c>
      <c r="AO668" s="526"/>
      <c r="AP668" s="521">
        <v>17</v>
      </c>
      <c r="AQ668" s="521"/>
      <c r="AR668" s="529" t="s">
        <v>5</v>
      </c>
      <c r="AS668" s="530"/>
      <c r="AT668" s="58"/>
      <c r="AU668" s="58"/>
      <c r="AW668" s="57"/>
      <c r="AX668" s="282"/>
      <c r="AY668" s="282"/>
      <c r="AZ668" s="282"/>
      <c r="BA668" s="282"/>
      <c r="BB668" s="282"/>
      <c r="BC668" s="282"/>
      <c r="BD668" s="234"/>
      <c r="BE668" s="234"/>
    </row>
    <row r="669" spans="2:57" s="34" customFormat="1" ht="13.5" customHeight="1">
      <c r="B669" s="516"/>
      <c r="C669" s="516"/>
      <c r="D669" s="516"/>
      <c r="E669" s="516"/>
      <c r="F669" s="516"/>
      <c r="G669" s="516"/>
      <c r="H669" s="516"/>
      <c r="I669" s="516"/>
      <c r="J669" s="535">
        <f>$J$10</f>
        <v>0</v>
      </c>
      <c r="K669" s="473">
        <f>$K$10</f>
        <v>0</v>
      </c>
      <c r="L669" s="537">
        <f>$L$10</f>
        <v>0</v>
      </c>
      <c r="M669" s="476">
        <f>$M$10</f>
        <v>0</v>
      </c>
      <c r="N669" s="473">
        <f>$N$10</f>
        <v>0</v>
      </c>
      <c r="O669" s="476">
        <f>$O$10</f>
        <v>0</v>
      </c>
      <c r="P669" s="470">
        <f>$P$10</f>
        <v>0</v>
      </c>
      <c r="Q669" s="470">
        <f>$Q$10</f>
        <v>0</v>
      </c>
      <c r="R669" s="470">
        <f>$R$10</f>
        <v>0</v>
      </c>
      <c r="S669" s="470">
        <f>$S$10</f>
        <v>0</v>
      </c>
      <c r="T669" s="473">
        <f>$T$10</f>
        <v>0</v>
      </c>
      <c r="U669" s="476">
        <f>$U$10</f>
        <v>0</v>
      </c>
      <c r="V669" s="470">
        <f>$V$10</f>
        <v>0</v>
      </c>
      <c r="W669" s="473">
        <f>$W$10</f>
        <v>0</v>
      </c>
      <c r="X669" s="58"/>
      <c r="Y669" s="58"/>
      <c r="Z669" s="58"/>
      <c r="AA669" s="58"/>
      <c r="AB669" s="58"/>
      <c r="AC669" s="58"/>
      <c r="AD669" s="35"/>
      <c r="AE669" s="35"/>
      <c r="AF669" s="35"/>
      <c r="AG669" s="35"/>
      <c r="AH669" s="35"/>
      <c r="AI669" s="35"/>
      <c r="AJ669" s="35"/>
      <c r="AK669" s="58"/>
      <c r="AL669" s="522"/>
      <c r="AM669" s="523"/>
      <c r="AN669" s="527"/>
      <c r="AO669" s="527"/>
      <c r="AP669" s="523"/>
      <c r="AQ669" s="523"/>
      <c r="AR669" s="531"/>
      <c r="AS669" s="532"/>
      <c r="AT669" s="58"/>
      <c r="AU669" s="58"/>
      <c r="AW669" s="57"/>
      <c r="AX669" s="282"/>
      <c r="AY669" s="282"/>
      <c r="AZ669" s="282"/>
      <c r="BA669" s="282"/>
      <c r="BB669" s="282"/>
      <c r="BC669" s="282"/>
      <c r="BD669" s="234"/>
      <c r="BE669" s="234"/>
    </row>
    <row r="670" spans="2:57" s="34" customFormat="1" ht="9" customHeight="1">
      <c r="B670" s="516"/>
      <c r="C670" s="516"/>
      <c r="D670" s="516"/>
      <c r="E670" s="516"/>
      <c r="F670" s="516"/>
      <c r="G670" s="516"/>
      <c r="H670" s="516"/>
      <c r="I670" s="516"/>
      <c r="J670" s="536"/>
      <c r="K670" s="474"/>
      <c r="L670" s="538"/>
      <c r="M670" s="477"/>
      <c r="N670" s="474"/>
      <c r="O670" s="477"/>
      <c r="P670" s="471"/>
      <c r="Q670" s="471"/>
      <c r="R670" s="471"/>
      <c r="S670" s="471"/>
      <c r="T670" s="474"/>
      <c r="U670" s="477"/>
      <c r="V670" s="471"/>
      <c r="W670" s="474"/>
      <c r="X670" s="58"/>
      <c r="Y670" s="58"/>
      <c r="Z670" s="58"/>
      <c r="AA670" s="58"/>
      <c r="AB670" s="58"/>
      <c r="AC670" s="58"/>
      <c r="AD670" s="35"/>
      <c r="AE670" s="35"/>
      <c r="AF670" s="35"/>
      <c r="AG670" s="35"/>
      <c r="AH670" s="35"/>
      <c r="AI670" s="35"/>
      <c r="AJ670" s="35"/>
      <c r="AK670" s="58"/>
      <c r="AL670" s="524"/>
      <c r="AM670" s="525"/>
      <c r="AN670" s="528"/>
      <c r="AO670" s="528"/>
      <c r="AP670" s="525"/>
      <c r="AQ670" s="525"/>
      <c r="AR670" s="533"/>
      <c r="AS670" s="534"/>
      <c r="AT670" s="58"/>
      <c r="AU670" s="58"/>
      <c r="AW670" s="57"/>
      <c r="AX670" s="282"/>
      <c r="AY670" s="282"/>
      <c r="AZ670" s="282"/>
      <c r="BA670" s="282"/>
      <c r="BB670" s="282"/>
      <c r="BC670" s="282"/>
      <c r="BD670" s="234"/>
      <c r="BE670" s="234"/>
    </row>
    <row r="671" spans="2:57" s="34" customFormat="1" ht="6" customHeight="1">
      <c r="B671" s="517"/>
      <c r="C671" s="517"/>
      <c r="D671" s="517"/>
      <c r="E671" s="517"/>
      <c r="F671" s="517"/>
      <c r="G671" s="517"/>
      <c r="H671" s="517"/>
      <c r="I671" s="517"/>
      <c r="J671" s="536"/>
      <c r="K671" s="475"/>
      <c r="L671" s="539"/>
      <c r="M671" s="478"/>
      <c r="N671" s="475"/>
      <c r="O671" s="478"/>
      <c r="P671" s="472"/>
      <c r="Q671" s="472"/>
      <c r="R671" s="472"/>
      <c r="S671" s="472"/>
      <c r="T671" s="475"/>
      <c r="U671" s="478"/>
      <c r="V671" s="472"/>
      <c r="W671" s="475"/>
      <c r="X671" s="58"/>
      <c r="Y671" s="58"/>
      <c r="Z671" s="58"/>
      <c r="AA671" s="58"/>
      <c r="AB671" s="58"/>
      <c r="AC671" s="58"/>
      <c r="AD671" s="58"/>
      <c r="AE671" s="58"/>
      <c r="AF671" s="58"/>
      <c r="AG671" s="58"/>
      <c r="AH671" s="58"/>
      <c r="AI671" s="58"/>
      <c r="AJ671" s="58"/>
      <c r="AK671" s="58"/>
      <c r="AN671" s="1"/>
      <c r="AO671" s="1"/>
      <c r="AP671" s="1"/>
      <c r="AQ671" s="1"/>
      <c r="AR671" s="1"/>
      <c r="AS671" s="1"/>
      <c r="AT671" s="58"/>
      <c r="AU671" s="58"/>
      <c r="AW671" s="57"/>
      <c r="AX671" s="282"/>
      <c r="AY671" s="282"/>
      <c r="AZ671" s="282"/>
      <c r="BA671" s="282"/>
      <c r="BB671" s="282"/>
      <c r="BC671" s="282"/>
      <c r="BD671" s="234"/>
      <c r="BE671" s="234"/>
    </row>
    <row r="672" spans="2:57" s="34" customFormat="1" ht="15" customHeight="1">
      <c r="B672" s="455" t="s">
        <v>51</v>
      </c>
      <c r="C672" s="456"/>
      <c r="D672" s="456"/>
      <c r="E672" s="456"/>
      <c r="F672" s="456"/>
      <c r="G672" s="456"/>
      <c r="H672" s="456"/>
      <c r="I672" s="457"/>
      <c r="J672" s="455" t="s">
        <v>6</v>
      </c>
      <c r="K672" s="456"/>
      <c r="L672" s="456"/>
      <c r="M672" s="456"/>
      <c r="N672" s="464"/>
      <c r="O672" s="467" t="s">
        <v>52</v>
      </c>
      <c r="P672" s="456"/>
      <c r="Q672" s="456"/>
      <c r="R672" s="456"/>
      <c r="S672" s="456"/>
      <c r="T672" s="456"/>
      <c r="U672" s="457"/>
      <c r="V672" s="65" t="s">
        <v>53</v>
      </c>
      <c r="W672" s="66"/>
      <c r="X672" s="66"/>
      <c r="Y672" s="479" t="s">
        <v>54</v>
      </c>
      <c r="Z672" s="479"/>
      <c r="AA672" s="479"/>
      <c r="AB672" s="479"/>
      <c r="AC672" s="479"/>
      <c r="AD672" s="479"/>
      <c r="AE672" s="479"/>
      <c r="AF672" s="479"/>
      <c r="AG672" s="479"/>
      <c r="AH672" s="479"/>
      <c r="AI672" s="66"/>
      <c r="AJ672" s="66"/>
      <c r="AK672" s="67"/>
      <c r="AL672" s="480" t="s">
        <v>275</v>
      </c>
      <c r="AM672" s="480"/>
      <c r="AN672" s="481" t="s">
        <v>33</v>
      </c>
      <c r="AO672" s="481"/>
      <c r="AP672" s="481"/>
      <c r="AQ672" s="481"/>
      <c r="AR672" s="481"/>
      <c r="AS672" s="482"/>
      <c r="AT672" s="58"/>
      <c r="AU672" s="58"/>
      <c r="AW672" s="57"/>
      <c r="AX672" s="282"/>
      <c r="AY672" s="282"/>
      <c r="AZ672" s="282"/>
      <c r="BA672" s="282"/>
      <c r="BB672" s="282"/>
      <c r="BC672" s="282"/>
      <c r="BD672" s="234"/>
      <c r="BE672" s="234"/>
    </row>
    <row r="673" spans="2:65" s="34" customFormat="1" ht="13.5" customHeight="1">
      <c r="B673" s="458"/>
      <c r="C673" s="459"/>
      <c r="D673" s="459"/>
      <c r="E673" s="459"/>
      <c r="F673" s="459"/>
      <c r="G673" s="459"/>
      <c r="H673" s="459"/>
      <c r="I673" s="460"/>
      <c r="J673" s="458"/>
      <c r="K673" s="459"/>
      <c r="L673" s="459"/>
      <c r="M673" s="459"/>
      <c r="N673" s="465"/>
      <c r="O673" s="468"/>
      <c r="P673" s="459"/>
      <c r="Q673" s="459"/>
      <c r="R673" s="459"/>
      <c r="S673" s="459"/>
      <c r="T673" s="459"/>
      <c r="U673" s="460"/>
      <c r="V673" s="483" t="s">
        <v>7</v>
      </c>
      <c r="W673" s="484"/>
      <c r="X673" s="484"/>
      <c r="Y673" s="485"/>
      <c r="Z673" s="489" t="s">
        <v>16</v>
      </c>
      <c r="AA673" s="490"/>
      <c r="AB673" s="490"/>
      <c r="AC673" s="491"/>
      <c r="AD673" s="495" t="s">
        <v>17</v>
      </c>
      <c r="AE673" s="496"/>
      <c r="AF673" s="496"/>
      <c r="AG673" s="497"/>
      <c r="AH673" s="501" t="s">
        <v>135</v>
      </c>
      <c r="AI673" s="502"/>
      <c r="AJ673" s="502"/>
      <c r="AK673" s="503"/>
      <c r="AL673" s="507" t="s">
        <v>276</v>
      </c>
      <c r="AM673" s="507"/>
      <c r="AN673" s="509" t="s">
        <v>19</v>
      </c>
      <c r="AO673" s="510"/>
      <c r="AP673" s="510"/>
      <c r="AQ673" s="510"/>
      <c r="AR673" s="511"/>
      <c r="AS673" s="512"/>
      <c r="AT673" s="58"/>
      <c r="AU673" s="58"/>
      <c r="AW673" s="57"/>
      <c r="AX673" s="282"/>
      <c r="AY673" s="345" t="s">
        <v>302</v>
      </c>
      <c r="AZ673" s="345" t="s">
        <v>302</v>
      </c>
      <c r="BA673" s="345" t="s">
        <v>300</v>
      </c>
      <c r="BB673" s="667" t="s">
        <v>301</v>
      </c>
      <c r="BC673" s="668"/>
      <c r="BD673" s="234"/>
      <c r="BE673" s="234"/>
    </row>
    <row r="674" spans="2:65" s="34" customFormat="1" ht="13.5" customHeight="1">
      <c r="B674" s="461"/>
      <c r="C674" s="462"/>
      <c r="D674" s="462"/>
      <c r="E674" s="462"/>
      <c r="F674" s="462"/>
      <c r="G674" s="462"/>
      <c r="H674" s="462"/>
      <c r="I674" s="463"/>
      <c r="J674" s="461"/>
      <c r="K674" s="462"/>
      <c r="L674" s="462"/>
      <c r="M674" s="462"/>
      <c r="N674" s="466"/>
      <c r="O674" s="469"/>
      <c r="P674" s="462"/>
      <c r="Q674" s="462"/>
      <c r="R674" s="462"/>
      <c r="S674" s="462"/>
      <c r="T674" s="462"/>
      <c r="U674" s="463"/>
      <c r="V674" s="486"/>
      <c r="W674" s="487"/>
      <c r="X674" s="487"/>
      <c r="Y674" s="488"/>
      <c r="Z674" s="492"/>
      <c r="AA674" s="493"/>
      <c r="AB674" s="493"/>
      <c r="AC674" s="494"/>
      <c r="AD674" s="498"/>
      <c r="AE674" s="499"/>
      <c r="AF674" s="499"/>
      <c r="AG674" s="500"/>
      <c r="AH674" s="504"/>
      <c r="AI674" s="505"/>
      <c r="AJ674" s="505"/>
      <c r="AK674" s="506"/>
      <c r="AL674" s="508"/>
      <c r="AM674" s="508"/>
      <c r="AN674" s="513"/>
      <c r="AO674" s="513"/>
      <c r="AP674" s="513"/>
      <c r="AQ674" s="513"/>
      <c r="AR674" s="513"/>
      <c r="AS674" s="514"/>
      <c r="AT674" s="58"/>
      <c r="AU674" s="58"/>
      <c r="AW674" s="57"/>
      <c r="AX674" s="282"/>
      <c r="AY674" s="346"/>
      <c r="AZ674" s="347" t="s">
        <v>296</v>
      </c>
      <c r="BA674" s="347" t="s">
        <v>299</v>
      </c>
      <c r="BB674" s="348" t="s">
        <v>297</v>
      </c>
      <c r="BC674" s="347" t="s">
        <v>296</v>
      </c>
      <c r="BD674" s="234"/>
      <c r="BE674" s="234"/>
      <c r="BL674" s="234" t="s">
        <v>310</v>
      </c>
      <c r="BM674" s="234" t="s">
        <v>203</v>
      </c>
    </row>
    <row r="675" spans="2:65" s="34" customFormat="1" ht="18" customHeight="1">
      <c r="B675" s="414"/>
      <c r="C675" s="415"/>
      <c r="D675" s="415"/>
      <c r="E675" s="415"/>
      <c r="F675" s="415"/>
      <c r="G675" s="415"/>
      <c r="H675" s="415"/>
      <c r="I675" s="451"/>
      <c r="J675" s="414"/>
      <c r="K675" s="415"/>
      <c r="L675" s="415"/>
      <c r="M675" s="415"/>
      <c r="N675" s="416"/>
      <c r="O675" s="389"/>
      <c r="P675" s="392" t="s">
        <v>0</v>
      </c>
      <c r="Q675" s="387"/>
      <c r="R675" s="380" t="s">
        <v>1</v>
      </c>
      <c r="S675" s="193"/>
      <c r="T675" s="420" t="s">
        <v>56</v>
      </c>
      <c r="U675" s="421"/>
      <c r="V675" s="422"/>
      <c r="W675" s="423"/>
      <c r="X675" s="423"/>
      <c r="Y675" s="76" t="s">
        <v>8</v>
      </c>
      <c r="Z675" s="45"/>
      <c r="AA675" s="46"/>
      <c r="AB675" s="46"/>
      <c r="AC675" s="44" t="s">
        <v>8</v>
      </c>
      <c r="AD675" s="45"/>
      <c r="AE675" s="46"/>
      <c r="AF675" s="46"/>
      <c r="AG675" s="47" t="s">
        <v>8</v>
      </c>
      <c r="AH675" s="409">
        <f>IF(V675="賃金で算定",V676+Z676-AD676,0)</f>
        <v>0</v>
      </c>
      <c r="AI675" s="410"/>
      <c r="AJ675" s="410"/>
      <c r="AK675" s="411"/>
      <c r="AL675" s="68"/>
      <c r="AM675" s="69"/>
      <c r="AN675" s="412"/>
      <c r="AO675" s="413"/>
      <c r="AP675" s="413"/>
      <c r="AQ675" s="413"/>
      <c r="AR675" s="413"/>
      <c r="AS675" s="47" t="s">
        <v>8</v>
      </c>
      <c r="AT675" s="58"/>
      <c r="AU675" s="58"/>
      <c r="AV675" s="55" t="str">
        <f>IF(OR(O675="",Q675=""),"", IF(O675&lt;20,DATE(O675+118,Q675,IF(S675="",1,S675)),DATE(O675+88,Q675,IF(S675="",1,S675))))</f>
        <v/>
      </c>
      <c r="AW675" s="57" t="str">
        <f>IF(AV675&lt;=設定シート!C$15,"昔",IF(AV675&lt;=設定シート!E$15,"上",IF(AV675&lt;=設定シート!G$15,"中","下")))</f>
        <v>下</v>
      </c>
      <c r="AX675" s="282">
        <f>IF(AV675&lt;=設定シート!$E$36,5,IF(AV675&lt;=設定シート!$I$36,7,IF(AV675&lt;=設定シート!$M$36,9,11)))</f>
        <v>11</v>
      </c>
      <c r="AY675" s="351"/>
      <c r="AZ675" s="349"/>
      <c r="BA675" s="353">
        <f>AN675</f>
        <v>0</v>
      </c>
      <c r="BB675" s="349"/>
      <c r="BC675" s="349"/>
      <c r="BD675" s="234"/>
      <c r="BE675" s="234"/>
      <c r="BL675" s="1"/>
      <c r="BM675" s="1"/>
    </row>
    <row r="676" spans="2:65" s="34" customFormat="1" ht="18" customHeight="1">
      <c r="B676" s="417"/>
      <c r="C676" s="418"/>
      <c r="D676" s="418"/>
      <c r="E676" s="418"/>
      <c r="F676" s="418"/>
      <c r="G676" s="418"/>
      <c r="H676" s="418"/>
      <c r="I676" s="452"/>
      <c r="J676" s="417"/>
      <c r="K676" s="418"/>
      <c r="L676" s="418"/>
      <c r="M676" s="418"/>
      <c r="N676" s="419"/>
      <c r="O676" s="390"/>
      <c r="P676" s="386" t="s">
        <v>0</v>
      </c>
      <c r="Q676" s="388"/>
      <c r="R676" s="35" t="s">
        <v>1</v>
      </c>
      <c r="S676" s="196"/>
      <c r="T676" s="424" t="s">
        <v>57</v>
      </c>
      <c r="U676" s="425"/>
      <c r="V676" s="426"/>
      <c r="W676" s="427"/>
      <c r="X676" s="427"/>
      <c r="Y676" s="428"/>
      <c r="Z676" s="453"/>
      <c r="AA676" s="454"/>
      <c r="AB676" s="454"/>
      <c r="AC676" s="454"/>
      <c r="AD676" s="426">
        <v>0</v>
      </c>
      <c r="AE676" s="427"/>
      <c r="AF676" s="427"/>
      <c r="AG676" s="428"/>
      <c r="AH676" s="402">
        <f>IF(V675="賃金で算定",0,V676+Z676-AD676)</f>
        <v>0</v>
      </c>
      <c r="AI676" s="402"/>
      <c r="AJ676" s="402"/>
      <c r="AK676" s="403"/>
      <c r="AL676" s="407">
        <f>IF(V675="賃金で算定","賃金で算定",IF(OR(V676=0,$F693="",AV675=""),0,IF(AW675="昔",VLOOKUP($F693,労務比率,AX675,FALSE),IF(AW675="上",VLOOKUP($F693,労務比率,AX675,FALSE),IF(AW675="中",VLOOKUP($F693,労務比率,AX675,FALSE),VLOOKUP($F693,労務比率,AX675,FALSE))))))</f>
        <v>0</v>
      </c>
      <c r="AM676" s="408"/>
      <c r="AN676" s="404">
        <f>IF(V675="賃金で算定",0,INT(AH676*AL676/100))</f>
        <v>0</v>
      </c>
      <c r="AO676" s="405"/>
      <c r="AP676" s="405"/>
      <c r="AQ676" s="405"/>
      <c r="AR676" s="405"/>
      <c r="AS676" s="39"/>
      <c r="AT676" s="58"/>
      <c r="AU676" s="58"/>
      <c r="AV676" s="55"/>
      <c r="AW676" s="57"/>
      <c r="AX676" s="282"/>
      <c r="AY676" s="352">
        <f>AH676</f>
        <v>0</v>
      </c>
      <c r="AZ676" s="350">
        <f>IF(AV675&lt;=設定シート!C$85,AH676,IF(AND(AV675&gt;=設定シート!E$85,AV675&lt;=設定シート!G$85),AH676*105/108,AH676))</f>
        <v>0</v>
      </c>
      <c r="BA676" s="347"/>
      <c r="BB676" s="350">
        <f>IF($AL676="賃金で算定",0,INT(AY676*$AL676/100))</f>
        <v>0</v>
      </c>
      <c r="BC676" s="350">
        <f>IF(AY676=AZ676,BB676,AZ676*$AL676/100)</f>
        <v>0</v>
      </c>
      <c r="BD676" s="234"/>
      <c r="BE676" s="234"/>
      <c r="BL676" s="234">
        <f>IF(AY676=AZ676,0,1)</f>
        <v>0</v>
      </c>
      <c r="BM676" s="234" t="str">
        <f>IF(BL676=1,AL676,"")</f>
        <v/>
      </c>
    </row>
    <row r="677" spans="2:65" s="34" customFormat="1" ht="18" customHeight="1">
      <c r="B677" s="414"/>
      <c r="C677" s="415"/>
      <c r="D677" s="415"/>
      <c r="E677" s="415"/>
      <c r="F677" s="415"/>
      <c r="G677" s="415"/>
      <c r="H677" s="415"/>
      <c r="I677" s="451"/>
      <c r="J677" s="414"/>
      <c r="K677" s="415"/>
      <c r="L677" s="415"/>
      <c r="M677" s="415"/>
      <c r="N677" s="416"/>
      <c r="O677" s="389"/>
      <c r="P677" s="392" t="s">
        <v>45</v>
      </c>
      <c r="Q677" s="387"/>
      <c r="R677" s="380" t="s">
        <v>46</v>
      </c>
      <c r="S677" s="193"/>
      <c r="T677" s="420" t="s">
        <v>47</v>
      </c>
      <c r="U677" s="421"/>
      <c r="V677" s="422"/>
      <c r="W677" s="423"/>
      <c r="X677" s="423"/>
      <c r="Y677" s="77"/>
      <c r="Z677" s="41"/>
      <c r="AA677" s="42"/>
      <c r="AB677" s="42"/>
      <c r="AC677" s="43"/>
      <c r="AD677" s="41"/>
      <c r="AE677" s="42"/>
      <c r="AF677" s="42"/>
      <c r="AG677" s="48"/>
      <c r="AH677" s="409">
        <f>IF(V677="賃金で算定",V678+Z678-AD678,0)</f>
        <v>0</v>
      </c>
      <c r="AI677" s="410"/>
      <c r="AJ677" s="410"/>
      <c r="AK677" s="411"/>
      <c r="AL677" s="68"/>
      <c r="AM677" s="69"/>
      <c r="AN677" s="412"/>
      <c r="AO677" s="413"/>
      <c r="AP677" s="413"/>
      <c r="AQ677" s="413"/>
      <c r="AR677" s="413"/>
      <c r="AS677" s="40"/>
      <c r="AT677" s="58"/>
      <c r="AU677" s="58"/>
      <c r="AV677" s="55" t="str">
        <f>IF(OR(O677="",Q677=""),"", IF(O677&lt;20,DATE(O677+118,Q677,IF(S677="",1,S677)),DATE(O677+88,Q677,IF(S677="",1,S677))))</f>
        <v/>
      </c>
      <c r="AW677" s="57" t="str">
        <f>IF(AV677&lt;=設定シート!C$15,"昔",IF(AV677&lt;=設定シート!E$15,"上",IF(AV677&lt;=設定シート!G$15,"中","下")))</f>
        <v>下</v>
      </c>
      <c r="AX677" s="282">
        <f>IF(AV677&lt;=設定シート!$E$36,5,IF(AV677&lt;=設定シート!$I$36,7,IF(AV677&lt;=設定シート!$M$36,9,11)))</f>
        <v>11</v>
      </c>
      <c r="AY677" s="351"/>
      <c r="AZ677" s="349"/>
      <c r="BA677" s="353">
        <f t="shared" ref="BA677" si="370">AN677</f>
        <v>0</v>
      </c>
      <c r="BB677" s="349"/>
      <c r="BC677" s="349"/>
      <c r="BD677" s="234"/>
      <c r="BE677" s="234"/>
      <c r="BL677" s="234"/>
      <c r="BM677" s="234"/>
    </row>
    <row r="678" spans="2:65" s="34" customFormat="1" ht="18" customHeight="1">
      <c r="B678" s="417"/>
      <c r="C678" s="418"/>
      <c r="D678" s="418"/>
      <c r="E678" s="418"/>
      <c r="F678" s="418"/>
      <c r="G678" s="418"/>
      <c r="H678" s="418"/>
      <c r="I678" s="452"/>
      <c r="J678" s="417"/>
      <c r="K678" s="418"/>
      <c r="L678" s="418"/>
      <c r="M678" s="418"/>
      <c r="N678" s="419"/>
      <c r="O678" s="390"/>
      <c r="P678" s="393" t="s">
        <v>45</v>
      </c>
      <c r="Q678" s="388"/>
      <c r="R678" s="381" t="s">
        <v>46</v>
      </c>
      <c r="S678" s="196"/>
      <c r="T678" s="424" t="s">
        <v>48</v>
      </c>
      <c r="U678" s="425"/>
      <c r="V678" s="426"/>
      <c r="W678" s="427"/>
      <c r="X678" s="427"/>
      <c r="Y678" s="428"/>
      <c r="Z678" s="453"/>
      <c r="AA678" s="454"/>
      <c r="AB678" s="454"/>
      <c r="AC678" s="454"/>
      <c r="AD678" s="426">
        <v>0</v>
      </c>
      <c r="AE678" s="427"/>
      <c r="AF678" s="427"/>
      <c r="AG678" s="428"/>
      <c r="AH678" s="402">
        <f>IF(V677="賃金で算定",0,V678+Z678-AD678)</f>
        <v>0</v>
      </c>
      <c r="AI678" s="402"/>
      <c r="AJ678" s="402"/>
      <c r="AK678" s="403"/>
      <c r="AL678" s="407">
        <f>IF(V677="賃金で算定","賃金で算定",IF(OR(V678=0,$F693="",AV677=""),0,IF(AW677="昔",VLOOKUP($F693,労務比率,AX677,FALSE),IF(AW677="上",VLOOKUP($F693,労務比率,AX677,FALSE),IF(AW677="中",VLOOKUP($F693,労務比率,AX677,FALSE),VLOOKUP($F693,労務比率,AX677,FALSE))))))</f>
        <v>0</v>
      </c>
      <c r="AM678" s="408"/>
      <c r="AN678" s="404">
        <f>IF(V677="賃金で算定",0,INT(AH678*AL678/100))</f>
        <v>0</v>
      </c>
      <c r="AO678" s="405"/>
      <c r="AP678" s="405"/>
      <c r="AQ678" s="405"/>
      <c r="AR678" s="405"/>
      <c r="AS678" s="39"/>
      <c r="AT678" s="58"/>
      <c r="AU678" s="58"/>
      <c r="AV678" s="55"/>
      <c r="AW678" s="57"/>
      <c r="AX678" s="282"/>
      <c r="AY678" s="352">
        <f t="shared" ref="AY678" si="371">AH678</f>
        <v>0</v>
      </c>
      <c r="AZ678" s="350">
        <f>IF(AV677&lt;=設定シート!C$85,AH678,IF(AND(AV677&gt;=設定シート!E$85,AV677&lt;=設定シート!G$85),AH678*105/108,AH678))</f>
        <v>0</v>
      </c>
      <c r="BA678" s="347"/>
      <c r="BB678" s="350">
        <f t="shared" ref="BB678" si="372">IF($AL678="賃金で算定",0,INT(AY678*$AL678/100))</f>
        <v>0</v>
      </c>
      <c r="BC678" s="350">
        <f>IF(AY678=AZ678,BB678,AZ678*$AL678/100)</f>
        <v>0</v>
      </c>
      <c r="BD678" s="234"/>
      <c r="BE678" s="234"/>
      <c r="BL678" s="234">
        <f>IF(AY678=AZ678,0,1)</f>
        <v>0</v>
      </c>
      <c r="BM678" s="234" t="str">
        <f>IF(BL678=1,AL678,"")</f>
        <v/>
      </c>
    </row>
    <row r="679" spans="2:65" s="34" customFormat="1" ht="18" customHeight="1">
      <c r="B679" s="414"/>
      <c r="C679" s="415"/>
      <c r="D679" s="415"/>
      <c r="E679" s="415"/>
      <c r="F679" s="415"/>
      <c r="G679" s="415"/>
      <c r="H679" s="415"/>
      <c r="I679" s="451"/>
      <c r="J679" s="414"/>
      <c r="K679" s="415"/>
      <c r="L679" s="415"/>
      <c r="M679" s="415"/>
      <c r="N679" s="416"/>
      <c r="O679" s="389"/>
      <c r="P679" s="392" t="s">
        <v>45</v>
      </c>
      <c r="Q679" s="387"/>
      <c r="R679" s="380" t="s">
        <v>46</v>
      </c>
      <c r="S679" s="193"/>
      <c r="T679" s="420" t="s">
        <v>47</v>
      </c>
      <c r="U679" s="421"/>
      <c r="V679" s="422"/>
      <c r="W679" s="423"/>
      <c r="X679" s="423"/>
      <c r="Y679" s="77"/>
      <c r="Z679" s="41"/>
      <c r="AA679" s="42"/>
      <c r="AB679" s="42"/>
      <c r="AC679" s="43"/>
      <c r="AD679" s="41"/>
      <c r="AE679" s="42"/>
      <c r="AF679" s="42"/>
      <c r="AG679" s="48"/>
      <c r="AH679" s="409">
        <f>IF(V679="賃金で算定",V680+Z680-AD680,0)</f>
        <v>0</v>
      </c>
      <c r="AI679" s="410"/>
      <c r="AJ679" s="410"/>
      <c r="AK679" s="411"/>
      <c r="AL679" s="68"/>
      <c r="AM679" s="69"/>
      <c r="AN679" s="412"/>
      <c r="AO679" s="413"/>
      <c r="AP679" s="413"/>
      <c r="AQ679" s="413"/>
      <c r="AR679" s="413"/>
      <c r="AS679" s="40"/>
      <c r="AT679" s="58"/>
      <c r="AU679" s="58"/>
      <c r="AV679" s="55" t="str">
        <f>IF(OR(O679="",Q679=""),"", IF(O679&lt;20,DATE(O679+118,Q679,IF(S679="",1,S679)),DATE(O679+88,Q679,IF(S679="",1,S679))))</f>
        <v/>
      </c>
      <c r="AW679" s="57" t="str">
        <f>IF(AV679&lt;=設定シート!C$15,"昔",IF(AV679&lt;=設定シート!E$15,"上",IF(AV679&lt;=設定シート!G$15,"中","下")))</f>
        <v>下</v>
      </c>
      <c r="AX679" s="282">
        <f>IF(AV679&lt;=設定シート!$E$36,5,IF(AV679&lt;=設定シート!$I$36,7,IF(AV679&lt;=設定シート!$M$36,9,11)))</f>
        <v>11</v>
      </c>
      <c r="AY679" s="351"/>
      <c r="AZ679" s="349"/>
      <c r="BA679" s="353">
        <f t="shared" ref="BA679" si="373">AN679</f>
        <v>0</v>
      </c>
      <c r="BB679" s="349"/>
      <c r="BC679" s="349"/>
      <c r="BD679" s="234"/>
      <c r="BE679" s="234"/>
      <c r="BL679" s="1"/>
      <c r="BM679" s="1"/>
    </row>
    <row r="680" spans="2:65" s="34" customFormat="1" ht="18" customHeight="1">
      <c r="B680" s="417"/>
      <c r="C680" s="418"/>
      <c r="D680" s="418"/>
      <c r="E680" s="418"/>
      <c r="F680" s="418"/>
      <c r="G680" s="418"/>
      <c r="H680" s="418"/>
      <c r="I680" s="452"/>
      <c r="J680" s="417"/>
      <c r="K680" s="418"/>
      <c r="L680" s="418"/>
      <c r="M680" s="418"/>
      <c r="N680" s="419"/>
      <c r="O680" s="390"/>
      <c r="P680" s="393" t="s">
        <v>45</v>
      </c>
      <c r="Q680" s="388"/>
      <c r="R680" s="381" t="s">
        <v>46</v>
      </c>
      <c r="S680" s="196"/>
      <c r="T680" s="424" t="s">
        <v>48</v>
      </c>
      <c r="U680" s="425"/>
      <c r="V680" s="426"/>
      <c r="W680" s="427"/>
      <c r="X680" s="427"/>
      <c r="Y680" s="428"/>
      <c r="Z680" s="426"/>
      <c r="AA680" s="427"/>
      <c r="AB680" s="427"/>
      <c r="AC680" s="427"/>
      <c r="AD680" s="426">
        <v>0</v>
      </c>
      <c r="AE680" s="427"/>
      <c r="AF680" s="427"/>
      <c r="AG680" s="428"/>
      <c r="AH680" s="402">
        <f>IF(V679="賃金で算定",0,V680+Z680-AD680)</f>
        <v>0</v>
      </c>
      <c r="AI680" s="402"/>
      <c r="AJ680" s="402"/>
      <c r="AK680" s="403"/>
      <c r="AL680" s="407">
        <f>IF(V679="賃金で算定","賃金で算定",IF(OR(V680=0,$F693="",AV679=""),0,IF(AW679="昔",VLOOKUP($F693,労務比率,AX679,FALSE),IF(AW679="上",VLOOKUP($F693,労務比率,AX679,FALSE),IF(AW679="中",VLOOKUP($F693,労務比率,AX679,FALSE),VLOOKUP($F693,労務比率,AX679,FALSE))))))</f>
        <v>0</v>
      </c>
      <c r="AM680" s="408"/>
      <c r="AN680" s="404">
        <f>IF(V679="賃金で算定",0,INT(AH680*AL680/100))</f>
        <v>0</v>
      </c>
      <c r="AO680" s="405"/>
      <c r="AP680" s="405"/>
      <c r="AQ680" s="405"/>
      <c r="AR680" s="405"/>
      <c r="AS680" s="39"/>
      <c r="AT680" s="58"/>
      <c r="AU680" s="58"/>
      <c r="AV680" s="55"/>
      <c r="AW680" s="57"/>
      <c r="AX680" s="282"/>
      <c r="AY680" s="352">
        <f t="shared" ref="AY680" si="374">AH680</f>
        <v>0</v>
      </c>
      <c r="AZ680" s="350">
        <f>IF(AV679&lt;=設定シート!C$85,AH680,IF(AND(AV679&gt;=設定シート!E$85,AV679&lt;=設定シート!G$85),AH680*105/108,AH680))</f>
        <v>0</v>
      </c>
      <c r="BA680" s="347"/>
      <c r="BB680" s="350">
        <f t="shared" ref="BB680" si="375">IF($AL680="賃金で算定",0,INT(AY680*$AL680/100))</f>
        <v>0</v>
      </c>
      <c r="BC680" s="350">
        <f>IF(AY680=AZ680,BB680,AZ680*$AL680/100)</f>
        <v>0</v>
      </c>
      <c r="BD680" s="234"/>
      <c r="BE680" s="234"/>
      <c r="BL680" s="234">
        <f>IF(AY680=AZ680,0,1)</f>
        <v>0</v>
      </c>
      <c r="BM680" s="234" t="str">
        <f>IF(BL680=1,AL680,"")</f>
        <v/>
      </c>
    </row>
    <row r="681" spans="2:65" s="34" customFormat="1" ht="18" customHeight="1">
      <c r="B681" s="414"/>
      <c r="C681" s="415"/>
      <c r="D681" s="415"/>
      <c r="E681" s="415"/>
      <c r="F681" s="415"/>
      <c r="G681" s="415"/>
      <c r="H681" s="415"/>
      <c r="I681" s="451"/>
      <c r="J681" s="414"/>
      <c r="K681" s="415"/>
      <c r="L681" s="415"/>
      <c r="M681" s="415"/>
      <c r="N681" s="416"/>
      <c r="O681" s="389"/>
      <c r="P681" s="392" t="s">
        <v>45</v>
      </c>
      <c r="Q681" s="387"/>
      <c r="R681" s="380" t="s">
        <v>46</v>
      </c>
      <c r="S681" s="193"/>
      <c r="T681" s="420" t="s">
        <v>47</v>
      </c>
      <c r="U681" s="421"/>
      <c r="V681" s="422"/>
      <c r="W681" s="423"/>
      <c r="X681" s="423"/>
      <c r="Y681" s="78"/>
      <c r="Z681" s="37"/>
      <c r="AA681" s="38"/>
      <c r="AB681" s="38"/>
      <c r="AC681" s="49"/>
      <c r="AD681" s="37"/>
      <c r="AE681" s="38"/>
      <c r="AF681" s="38"/>
      <c r="AG681" s="50"/>
      <c r="AH681" s="409">
        <f>IF(V681="賃金で算定",V682+Z682-AD682,0)</f>
        <v>0</v>
      </c>
      <c r="AI681" s="410"/>
      <c r="AJ681" s="410"/>
      <c r="AK681" s="411"/>
      <c r="AL681" s="68"/>
      <c r="AM681" s="69"/>
      <c r="AN681" s="412"/>
      <c r="AO681" s="413"/>
      <c r="AP681" s="413"/>
      <c r="AQ681" s="413"/>
      <c r="AR681" s="413"/>
      <c r="AS681" s="40"/>
      <c r="AT681" s="58"/>
      <c r="AU681" s="58"/>
      <c r="AV681" s="55" t="str">
        <f>IF(OR(O681="",Q681=""),"", IF(O681&lt;20,DATE(O681+118,Q681,IF(S681="",1,S681)),DATE(O681+88,Q681,IF(S681="",1,S681))))</f>
        <v/>
      </c>
      <c r="AW681" s="57" t="str">
        <f>IF(AV681&lt;=設定シート!C$15,"昔",IF(AV681&lt;=設定シート!E$15,"上",IF(AV681&lt;=設定シート!G$15,"中","下")))</f>
        <v>下</v>
      </c>
      <c r="AX681" s="282">
        <f>IF(AV681&lt;=設定シート!$E$36,5,IF(AV681&lt;=設定シート!$I$36,7,IF(AV681&lt;=設定シート!$M$36,9,11)))</f>
        <v>11</v>
      </c>
      <c r="AY681" s="351"/>
      <c r="AZ681" s="349"/>
      <c r="BA681" s="353">
        <f t="shared" ref="BA681" si="376">AN681</f>
        <v>0</v>
      </c>
      <c r="BB681" s="349"/>
      <c r="BC681" s="349"/>
      <c r="BD681" s="234"/>
      <c r="BE681" s="234"/>
      <c r="BL681" s="1"/>
      <c r="BM681" s="1"/>
    </row>
    <row r="682" spans="2:65" s="34" customFormat="1" ht="18" customHeight="1">
      <c r="B682" s="417"/>
      <c r="C682" s="418"/>
      <c r="D682" s="418"/>
      <c r="E682" s="418"/>
      <c r="F682" s="418"/>
      <c r="G682" s="418"/>
      <c r="H682" s="418"/>
      <c r="I682" s="452"/>
      <c r="J682" s="417"/>
      <c r="K682" s="418"/>
      <c r="L682" s="418"/>
      <c r="M682" s="418"/>
      <c r="N682" s="419"/>
      <c r="O682" s="390"/>
      <c r="P682" s="393" t="s">
        <v>45</v>
      </c>
      <c r="Q682" s="388"/>
      <c r="R682" s="381" t="s">
        <v>46</v>
      </c>
      <c r="S682" s="196"/>
      <c r="T682" s="424" t="s">
        <v>48</v>
      </c>
      <c r="U682" s="425"/>
      <c r="V682" s="426"/>
      <c r="W682" s="427"/>
      <c r="X682" s="427"/>
      <c r="Y682" s="428"/>
      <c r="Z682" s="453"/>
      <c r="AA682" s="454"/>
      <c r="AB682" s="454"/>
      <c r="AC682" s="454"/>
      <c r="AD682" s="426">
        <v>0</v>
      </c>
      <c r="AE682" s="427"/>
      <c r="AF682" s="427"/>
      <c r="AG682" s="428"/>
      <c r="AH682" s="402">
        <f>IF(V681="賃金で算定",0,V682+Z682-AD682)</f>
        <v>0</v>
      </c>
      <c r="AI682" s="402"/>
      <c r="AJ682" s="402"/>
      <c r="AK682" s="403"/>
      <c r="AL682" s="407">
        <f>IF(V681="賃金で算定","賃金で算定",IF(OR(V682=0,$F693="",AV681=""),0,IF(AW681="昔",VLOOKUP($F693,労務比率,AX681,FALSE),IF(AW681="上",VLOOKUP($F693,労務比率,AX681,FALSE),IF(AW681="中",VLOOKUP($F693,労務比率,AX681,FALSE),VLOOKUP($F693,労務比率,AX681,FALSE))))))</f>
        <v>0</v>
      </c>
      <c r="AM682" s="408"/>
      <c r="AN682" s="404">
        <f>IF(V681="賃金で算定",0,INT(AH682*AL682/100))</f>
        <v>0</v>
      </c>
      <c r="AO682" s="405"/>
      <c r="AP682" s="405"/>
      <c r="AQ682" s="405"/>
      <c r="AR682" s="405"/>
      <c r="AS682" s="39"/>
      <c r="AT682" s="58"/>
      <c r="AU682" s="58"/>
      <c r="AV682" s="55"/>
      <c r="AW682" s="57"/>
      <c r="AX682" s="282"/>
      <c r="AY682" s="352">
        <f t="shared" ref="AY682" si="377">AH682</f>
        <v>0</v>
      </c>
      <c r="AZ682" s="350">
        <f>IF(AV681&lt;=設定シート!C$85,AH682,IF(AND(AV681&gt;=設定シート!E$85,AV681&lt;=設定シート!G$85),AH682*105/108,AH682))</f>
        <v>0</v>
      </c>
      <c r="BA682" s="347"/>
      <c r="BB682" s="350">
        <f t="shared" ref="BB682" si="378">IF($AL682="賃金で算定",0,INT(AY682*$AL682/100))</f>
        <v>0</v>
      </c>
      <c r="BC682" s="350">
        <f>IF(AY682=AZ682,BB682,AZ682*$AL682/100)</f>
        <v>0</v>
      </c>
      <c r="BD682" s="234"/>
      <c r="BE682" s="234"/>
      <c r="BL682" s="234">
        <f>IF(AY682=AZ682,0,1)</f>
        <v>0</v>
      </c>
      <c r="BM682" s="234" t="str">
        <f>IF(BL682=1,AL682,"")</f>
        <v/>
      </c>
    </row>
    <row r="683" spans="2:65" s="34" customFormat="1" ht="18" customHeight="1">
      <c r="B683" s="414"/>
      <c r="C683" s="415"/>
      <c r="D683" s="415"/>
      <c r="E683" s="415"/>
      <c r="F683" s="415"/>
      <c r="G683" s="415"/>
      <c r="H683" s="415"/>
      <c r="I683" s="451"/>
      <c r="J683" s="414"/>
      <c r="K683" s="415"/>
      <c r="L683" s="415"/>
      <c r="M683" s="415"/>
      <c r="N683" s="416"/>
      <c r="O683" s="389"/>
      <c r="P683" s="392" t="s">
        <v>45</v>
      </c>
      <c r="Q683" s="387"/>
      <c r="R683" s="380" t="s">
        <v>46</v>
      </c>
      <c r="S683" s="193"/>
      <c r="T683" s="420" t="s">
        <v>47</v>
      </c>
      <c r="U683" s="421"/>
      <c r="V683" s="422"/>
      <c r="W683" s="423"/>
      <c r="X683" s="423"/>
      <c r="Y683" s="77"/>
      <c r="Z683" s="41"/>
      <c r="AA683" s="42"/>
      <c r="AB683" s="42"/>
      <c r="AC683" s="43"/>
      <c r="AD683" s="41"/>
      <c r="AE683" s="42"/>
      <c r="AF683" s="42"/>
      <c r="AG683" s="48"/>
      <c r="AH683" s="409">
        <f>IF(V683="賃金で算定",V684+Z684-AD684,0)</f>
        <v>0</v>
      </c>
      <c r="AI683" s="410"/>
      <c r="AJ683" s="410"/>
      <c r="AK683" s="411"/>
      <c r="AL683" s="68"/>
      <c r="AM683" s="69"/>
      <c r="AN683" s="412"/>
      <c r="AO683" s="413"/>
      <c r="AP683" s="413"/>
      <c r="AQ683" s="413"/>
      <c r="AR683" s="413"/>
      <c r="AS683" s="40"/>
      <c r="AT683" s="58"/>
      <c r="AU683" s="58"/>
      <c r="AV683" s="55" t="str">
        <f>IF(OR(O683="",Q683=""),"", IF(O683&lt;20,DATE(O683+118,Q683,IF(S683="",1,S683)),DATE(O683+88,Q683,IF(S683="",1,S683))))</f>
        <v/>
      </c>
      <c r="AW683" s="57" t="str">
        <f>IF(AV683&lt;=設定シート!C$15,"昔",IF(AV683&lt;=設定シート!E$15,"上",IF(AV683&lt;=設定シート!G$15,"中","下")))</f>
        <v>下</v>
      </c>
      <c r="AX683" s="282">
        <f>IF(AV683&lt;=設定シート!$E$36,5,IF(AV683&lt;=設定シート!$I$36,7,IF(AV683&lt;=設定シート!$M$36,9,11)))</f>
        <v>11</v>
      </c>
      <c r="AY683" s="351"/>
      <c r="AZ683" s="349"/>
      <c r="BA683" s="353">
        <f t="shared" ref="BA683" si="379">AN683</f>
        <v>0</v>
      </c>
      <c r="BB683" s="349"/>
      <c r="BC683" s="349"/>
      <c r="BD683" s="234"/>
      <c r="BE683" s="234"/>
      <c r="BL683" s="1"/>
      <c r="BM683" s="1"/>
    </row>
    <row r="684" spans="2:65" s="34" customFormat="1" ht="18" customHeight="1">
      <c r="B684" s="417"/>
      <c r="C684" s="418"/>
      <c r="D684" s="418"/>
      <c r="E684" s="418"/>
      <c r="F684" s="418"/>
      <c r="G684" s="418"/>
      <c r="H684" s="418"/>
      <c r="I684" s="452"/>
      <c r="J684" s="417"/>
      <c r="K684" s="418"/>
      <c r="L684" s="418"/>
      <c r="M684" s="418"/>
      <c r="N684" s="419"/>
      <c r="O684" s="390"/>
      <c r="P684" s="393" t="s">
        <v>45</v>
      </c>
      <c r="Q684" s="388"/>
      <c r="R684" s="381" t="s">
        <v>46</v>
      </c>
      <c r="S684" s="196"/>
      <c r="T684" s="424" t="s">
        <v>48</v>
      </c>
      <c r="U684" s="425"/>
      <c r="V684" s="426"/>
      <c r="W684" s="427"/>
      <c r="X684" s="427"/>
      <c r="Y684" s="428"/>
      <c r="Z684" s="426"/>
      <c r="AA684" s="427"/>
      <c r="AB684" s="427"/>
      <c r="AC684" s="427"/>
      <c r="AD684" s="426">
        <v>0</v>
      </c>
      <c r="AE684" s="427"/>
      <c r="AF684" s="427"/>
      <c r="AG684" s="428"/>
      <c r="AH684" s="402">
        <f>IF(V683="賃金で算定",0,V684+Z684-AD684)</f>
        <v>0</v>
      </c>
      <c r="AI684" s="402"/>
      <c r="AJ684" s="402"/>
      <c r="AK684" s="403"/>
      <c r="AL684" s="407">
        <f>IF(V683="賃金で算定","賃金で算定",IF(OR(V684=0,$F693="",AV683=""),0,IF(AW683="昔",VLOOKUP($F693,労務比率,AX683,FALSE),IF(AW683="上",VLOOKUP($F693,労務比率,AX683,FALSE),IF(AW683="中",VLOOKUP($F693,労務比率,AX683,FALSE),VLOOKUP($F693,労務比率,AX683,FALSE))))))</f>
        <v>0</v>
      </c>
      <c r="AM684" s="408"/>
      <c r="AN684" s="404">
        <f>IF(V683="賃金で算定",0,INT(AH684*AL684/100))</f>
        <v>0</v>
      </c>
      <c r="AO684" s="405"/>
      <c r="AP684" s="405"/>
      <c r="AQ684" s="405"/>
      <c r="AR684" s="405"/>
      <c r="AS684" s="39"/>
      <c r="AT684" s="58"/>
      <c r="AU684" s="58"/>
      <c r="AV684" s="55"/>
      <c r="AW684" s="57"/>
      <c r="AX684" s="282"/>
      <c r="AY684" s="352">
        <f t="shared" ref="AY684" si="380">AH684</f>
        <v>0</v>
      </c>
      <c r="AZ684" s="350">
        <f>IF(AV683&lt;=設定シート!C$85,AH684,IF(AND(AV683&gt;=設定シート!E$85,AV683&lt;=設定シート!G$85),AH684*105/108,AH684))</f>
        <v>0</v>
      </c>
      <c r="BA684" s="347"/>
      <c r="BB684" s="350">
        <f t="shared" ref="BB684" si="381">IF($AL684="賃金で算定",0,INT(AY684*$AL684/100))</f>
        <v>0</v>
      </c>
      <c r="BC684" s="350">
        <f>IF(AY684=AZ684,BB684,AZ684*$AL684/100)</f>
        <v>0</v>
      </c>
      <c r="BD684" s="234"/>
      <c r="BE684" s="234"/>
      <c r="BL684" s="234">
        <f>IF(AY684=AZ684,0,1)</f>
        <v>0</v>
      </c>
      <c r="BM684" s="234" t="str">
        <f>IF(BL684=1,AL684,"")</f>
        <v/>
      </c>
    </row>
    <row r="685" spans="2:65" s="34" customFormat="1" ht="18" customHeight="1">
      <c r="B685" s="414"/>
      <c r="C685" s="415"/>
      <c r="D685" s="415"/>
      <c r="E685" s="415"/>
      <c r="F685" s="415"/>
      <c r="G685" s="415"/>
      <c r="H685" s="415"/>
      <c r="I685" s="451"/>
      <c r="J685" s="414"/>
      <c r="K685" s="415"/>
      <c r="L685" s="415"/>
      <c r="M685" s="415"/>
      <c r="N685" s="416"/>
      <c r="O685" s="389"/>
      <c r="P685" s="392" t="s">
        <v>45</v>
      </c>
      <c r="Q685" s="387"/>
      <c r="R685" s="380" t="s">
        <v>46</v>
      </c>
      <c r="S685" s="193"/>
      <c r="T685" s="420" t="s">
        <v>47</v>
      </c>
      <c r="U685" s="421"/>
      <c r="V685" s="422"/>
      <c r="W685" s="423"/>
      <c r="X685" s="423"/>
      <c r="Y685" s="77"/>
      <c r="Z685" s="41"/>
      <c r="AA685" s="42"/>
      <c r="AB685" s="42"/>
      <c r="AC685" s="43"/>
      <c r="AD685" s="41"/>
      <c r="AE685" s="42"/>
      <c r="AF685" s="42"/>
      <c r="AG685" s="48"/>
      <c r="AH685" s="409">
        <f>IF(V685="賃金で算定",V686+Z686-AD686,0)</f>
        <v>0</v>
      </c>
      <c r="AI685" s="410"/>
      <c r="AJ685" s="410"/>
      <c r="AK685" s="411"/>
      <c r="AL685" s="68"/>
      <c r="AM685" s="69"/>
      <c r="AN685" s="412"/>
      <c r="AO685" s="413"/>
      <c r="AP685" s="413"/>
      <c r="AQ685" s="413"/>
      <c r="AR685" s="413"/>
      <c r="AS685" s="40"/>
      <c r="AT685" s="58"/>
      <c r="AU685" s="58"/>
      <c r="AV685" s="55" t="str">
        <f>IF(OR(O685="",Q685=""),"", IF(O685&lt;20,DATE(O685+118,Q685,IF(S685="",1,S685)),DATE(O685+88,Q685,IF(S685="",1,S685))))</f>
        <v/>
      </c>
      <c r="AW685" s="57" t="str">
        <f>IF(AV685&lt;=設定シート!C$15,"昔",IF(AV685&lt;=設定シート!E$15,"上",IF(AV685&lt;=設定シート!G$15,"中","下")))</f>
        <v>下</v>
      </c>
      <c r="AX685" s="282">
        <f>IF(AV685&lt;=設定シート!$E$36,5,IF(AV685&lt;=設定シート!$I$36,7,IF(AV685&lt;=設定シート!$M$36,9,11)))</f>
        <v>11</v>
      </c>
      <c r="AY685" s="351"/>
      <c r="AZ685" s="349"/>
      <c r="BA685" s="353">
        <f t="shared" ref="BA685" si="382">AN685</f>
        <v>0</v>
      </c>
      <c r="BB685" s="349"/>
      <c r="BC685" s="349"/>
      <c r="BD685" s="234"/>
      <c r="BE685" s="234"/>
      <c r="BL685" s="1"/>
      <c r="BM685" s="1"/>
    </row>
    <row r="686" spans="2:65" s="34" customFormat="1" ht="18" customHeight="1">
      <c r="B686" s="417"/>
      <c r="C686" s="418"/>
      <c r="D686" s="418"/>
      <c r="E686" s="418"/>
      <c r="F686" s="418"/>
      <c r="G686" s="418"/>
      <c r="H686" s="418"/>
      <c r="I686" s="452"/>
      <c r="J686" s="417"/>
      <c r="K686" s="418"/>
      <c r="L686" s="418"/>
      <c r="M686" s="418"/>
      <c r="N686" s="419"/>
      <c r="O686" s="390"/>
      <c r="P686" s="393" t="s">
        <v>45</v>
      </c>
      <c r="Q686" s="388"/>
      <c r="R686" s="381" t="s">
        <v>46</v>
      </c>
      <c r="S686" s="196"/>
      <c r="T686" s="424" t="s">
        <v>48</v>
      </c>
      <c r="U686" s="425"/>
      <c r="V686" s="426"/>
      <c r="W686" s="427"/>
      <c r="X686" s="427"/>
      <c r="Y686" s="428"/>
      <c r="Z686" s="426"/>
      <c r="AA686" s="427"/>
      <c r="AB686" s="427"/>
      <c r="AC686" s="427"/>
      <c r="AD686" s="426">
        <v>0</v>
      </c>
      <c r="AE686" s="427"/>
      <c r="AF686" s="427"/>
      <c r="AG686" s="428"/>
      <c r="AH686" s="402">
        <f>IF(V685="賃金で算定",0,V686+Z686-AD686)</f>
        <v>0</v>
      </c>
      <c r="AI686" s="402"/>
      <c r="AJ686" s="402"/>
      <c r="AK686" s="403"/>
      <c r="AL686" s="407">
        <f>IF(V685="賃金で算定","賃金で算定",IF(OR(V686=0,$F693="",AV685=""),0,IF(AW685="昔",VLOOKUP($F693,労務比率,AX685,FALSE),IF(AW685="上",VLOOKUP($F693,労務比率,AX685,FALSE),IF(AW685="中",VLOOKUP($F693,労務比率,AX685,FALSE),VLOOKUP($F693,労務比率,AX685,FALSE))))))</f>
        <v>0</v>
      </c>
      <c r="AM686" s="408"/>
      <c r="AN686" s="404">
        <f>IF(V685="賃金で算定",0,INT(AH686*AL686/100))</f>
        <v>0</v>
      </c>
      <c r="AO686" s="405"/>
      <c r="AP686" s="405"/>
      <c r="AQ686" s="405"/>
      <c r="AR686" s="405"/>
      <c r="AS686" s="39"/>
      <c r="AT686" s="58"/>
      <c r="AU686" s="58"/>
      <c r="AV686" s="55"/>
      <c r="AW686" s="57"/>
      <c r="AX686" s="282"/>
      <c r="AY686" s="352">
        <f t="shared" ref="AY686" si="383">AH686</f>
        <v>0</v>
      </c>
      <c r="AZ686" s="350">
        <f>IF(AV685&lt;=設定シート!C$85,AH686,IF(AND(AV685&gt;=設定シート!E$85,AV685&lt;=設定シート!G$85),AH686*105/108,AH686))</f>
        <v>0</v>
      </c>
      <c r="BA686" s="347"/>
      <c r="BB686" s="350">
        <f t="shared" ref="BB686" si="384">IF($AL686="賃金で算定",0,INT(AY686*$AL686/100))</f>
        <v>0</v>
      </c>
      <c r="BC686" s="350">
        <f>IF(AY686=AZ686,BB686,AZ686*$AL686/100)</f>
        <v>0</v>
      </c>
      <c r="BD686" s="234"/>
      <c r="BE686" s="234"/>
      <c r="BL686" s="234">
        <f>IF(AY686=AZ686,0,1)</f>
        <v>0</v>
      </c>
      <c r="BM686" s="234" t="str">
        <f>IF(BL686=1,AL686,"")</f>
        <v/>
      </c>
    </row>
    <row r="687" spans="2:65" s="34" customFormat="1" ht="18" customHeight="1">
      <c r="B687" s="414"/>
      <c r="C687" s="415"/>
      <c r="D687" s="415"/>
      <c r="E687" s="415"/>
      <c r="F687" s="415"/>
      <c r="G687" s="415"/>
      <c r="H687" s="415"/>
      <c r="I687" s="451"/>
      <c r="J687" s="414"/>
      <c r="K687" s="415"/>
      <c r="L687" s="415"/>
      <c r="M687" s="415"/>
      <c r="N687" s="416"/>
      <c r="O687" s="389"/>
      <c r="P687" s="392" t="s">
        <v>45</v>
      </c>
      <c r="Q687" s="387"/>
      <c r="R687" s="380" t="s">
        <v>46</v>
      </c>
      <c r="S687" s="193"/>
      <c r="T687" s="420" t="s">
        <v>47</v>
      </c>
      <c r="U687" s="421"/>
      <c r="V687" s="422"/>
      <c r="W687" s="423"/>
      <c r="X687" s="423"/>
      <c r="Y687" s="77"/>
      <c r="Z687" s="41"/>
      <c r="AA687" s="42"/>
      <c r="AB687" s="42"/>
      <c r="AC687" s="43"/>
      <c r="AD687" s="41"/>
      <c r="AE687" s="42"/>
      <c r="AF687" s="42"/>
      <c r="AG687" s="48"/>
      <c r="AH687" s="409">
        <f>IF(V687="賃金で算定",V688+Z688-AD688,0)</f>
        <v>0</v>
      </c>
      <c r="AI687" s="410"/>
      <c r="AJ687" s="410"/>
      <c r="AK687" s="411"/>
      <c r="AL687" s="68"/>
      <c r="AM687" s="69"/>
      <c r="AN687" s="412"/>
      <c r="AO687" s="413"/>
      <c r="AP687" s="413"/>
      <c r="AQ687" s="413"/>
      <c r="AR687" s="413"/>
      <c r="AS687" s="40"/>
      <c r="AT687" s="58"/>
      <c r="AU687" s="58"/>
      <c r="AV687" s="55" t="str">
        <f>IF(OR(O687="",Q687=""),"", IF(O687&lt;20,DATE(O687+118,Q687,IF(S687="",1,S687)),DATE(O687+88,Q687,IF(S687="",1,S687))))</f>
        <v/>
      </c>
      <c r="AW687" s="57" t="str">
        <f>IF(AV687&lt;=設定シート!C$15,"昔",IF(AV687&lt;=設定シート!E$15,"上",IF(AV687&lt;=設定シート!G$15,"中","下")))</f>
        <v>下</v>
      </c>
      <c r="AX687" s="282">
        <f>IF(AV687&lt;=設定シート!$E$36,5,IF(AV687&lt;=設定シート!$I$36,7,IF(AV687&lt;=設定シート!$M$36,9,11)))</f>
        <v>11</v>
      </c>
      <c r="AY687" s="351"/>
      <c r="AZ687" s="349"/>
      <c r="BA687" s="353">
        <f t="shared" ref="BA687" si="385">AN687</f>
        <v>0</v>
      </c>
      <c r="BB687" s="349"/>
      <c r="BC687" s="349"/>
      <c r="BD687" s="234"/>
      <c r="BE687" s="234"/>
      <c r="BL687" s="1"/>
      <c r="BM687" s="1"/>
    </row>
    <row r="688" spans="2:65" s="34" customFormat="1" ht="18" customHeight="1">
      <c r="B688" s="417"/>
      <c r="C688" s="418"/>
      <c r="D688" s="418"/>
      <c r="E688" s="418"/>
      <c r="F688" s="418"/>
      <c r="G688" s="418"/>
      <c r="H688" s="418"/>
      <c r="I688" s="452"/>
      <c r="J688" s="417"/>
      <c r="K688" s="418"/>
      <c r="L688" s="418"/>
      <c r="M688" s="418"/>
      <c r="N688" s="419"/>
      <c r="O688" s="390"/>
      <c r="P688" s="393" t="s">
        <v>45</v>
      </c>
      <c r="Q688" s="388"/>
      <c r="R688" s="381" t="s">
        <v>46</v>
      </c>
      <c r="S688" s="196"/>
      <c r="T688" s="424" t="s">
        <v>48</v>
      </c>
      <c r="U688" s="425"/>
      <c r="V688" s="426"/>
      <c r="W688" s="427"/>
      <c r="X688" s="427"/>
      <c r="Y688" s="428"/>
      <c r="Z688" s="426"/>
      <c r="AA688" s="427"/>
      <c r="AB688" s="427"/>
      <c r="AC688" s="427"/>
      <c r="AD688" s="426">
        <v>0</v>
      </c>
      <c r="AE688" s="427"/>
      <c r="AF688" s="427"/>
      <c r="AG688" s="428"/>
      <c r="AH688" s="402">
        <f>IF(V687="賃金で算定",0,V688+Z688-AD688)</f>
        <v>0</v>
      </c>
      <c r="AI688" s="402"/>
      <c r="AJ688" s="402"/>
      <c r="AK688" s="403"/>
      <c r="AL688" s="407">
        <f>IF(V687="賃金で算定","賃金で算定",IF(OR(V688=0,$F693="",AV687=""),0,IF(AW687="昔",VLOOKUP($F693,労務比率,AX687,FALSE),IF(AW687="上",VLOOKUP($F693,労務比率,AX687,FALSE),IF(AW687="中",VLOOKUP($F693,労務比率,AX687,FALSE),VLOOKUP($F693,労務比率,AX687,FALSE))))))</f>
        <v>0</v>
      </c>
      <c r="AM688" s="408"/>
      <c r="AN688" s="404">
        <f>IF(V687="賃金で算定",0,INT(AH688*AL688/100))</f>
        <v>0</v>
      </c>
      <c r="AO688" s="405"/>
      <c r="AP688" s="405"/>
      <c r="AQ688" s="405"/>
      <c r="AR688" s="405"/>
      <c r="AS688" s="39"/>
      <c r="AT688" s="58"/>
      <c r="AU688" s="58"/>
      <c r="AV688" s="55"/>
      <c r="AW688" s="57"/>
      <c r="AX688" s="282"/>
      <c r="AY688" s="352">
        <f t="shared" ref="AY688" si="386">AH688</f>
        <v>0</v>
      </c>
      <c r="AZ688" s="350">
        <f>IF(AV687&lt;=設定シート!C$85,AH688,IF(AND(AV687&gt;=設定シート!E$85,AV687&lt;=設定シート!G$85),AH688*105/108,AH688))</f>
        <v>0</v>
      </c>
      <c r="BA688" s="347"/>
      <c r="BB688" s="350">
        <f t="shared" ref="BB688" si="387">IF($AL688="賃金で算定",0,INT(AY688*$AL688/100))</f>
        <v>0</v>
      </c>
      <c r="BC688" s="350">
        <f>IF(AY688=AZ688,BB688,AZ688*$AL688/100)</f>
        <v>0</v>
      </c>
      <c r="BD688" s="234"/>
      <c r="BE688" s="234"/>
      <c r="BL688" s="234">
        <f>IF(AY688=AZ688,0,1)</f>
        <v>0</v>
      </c>
      <c r="BM688" s="234" t="str">
        <f>IF(BL688=1,AL688,"")</f>
        <v/>
      </c>
    </row>
    <row r="689" spans="2:65" s="34" customFormat="1" ht="18" customHeight="1">
      <c r="B689" s="414"/>
      <c r="C689" s="415"/>
      <c r="D689" s="415"/>
      <c r="E689" s="415"/>
      <c r="F689" s="415"/>
      <c r="G689" s="415"/>
      <c r="H689" s="415"/>
      <c r="I689" s="451"/>
      <c r="J689" s="414"/>
      <c r="K689" s="415"/>
      <c r="L689" s="415"/>
      <c r="M689" s="415"/>
      <c r="N689" s="416"/>
      <c r="O689" s="389"/>
      <c r="P689" s="392" t="s">
        <v>45</v>
      </c>
      <c r="Q689" s="387"/>
      <c r="R689" s="380" t="s">
        <v>46</v>
      </c>
      <c r="S689" s="193"/>
      <c r="T689" s="420" t="s">
        <v>47</v>
      </c>
      <c r="U689" s="421"/>
      <c r="V689" s="422"/>
      <c r="W689" s="423"/>
      <c r="X689" s="423"/>
      <c r="Y689" s="77"/>
      <c r="Z689" s="41"/>
      <c r="AA689" s="42"/>
      <c r="AB689" s="42"/>
      <c r="AC689" s="43"/>
      <c r="AD689" s="41"/>
      <c r="AE689" s="42"/>
      <c r="AF689" s="42"/>
      <c r="AG689" s="48"/>
      <c r="AH689" s="409">
        <f>IF(V689="賃金で算定",V690+Z690-AD690,0)</f>
        <v>0</v>
      </c>
      <c r="AI689" s="410"/>
      <c r="AJ689" s="410"/>
      <c r="AK689" s="411"/>
      <c r="AL689" s="68"/>
      <c r="AM689" s="69"/>
      <c r="AN689" s="412"/>
      <c r="AO689" s="413"/>
      <c r="AP689" s="413"/>
      <c r="AQ689" s="413"/>
      <c r="AR689" s="413"/>
      <c r="AS689" s="40"/>
      <c r="AT689" s="58"/>
      <c r="AU689" s="58"/>
      <c r="AV689" s="55" t="str">
        <f>IF(OR(O689="",Q689=""),"", IF(O689&lt;20,DATE(O689+118,Q689,IF(S689="",1,S689)),DATE(O689+88,Q689,IF(S689="",1,S689))))</f>
        <v/>
      </c>
      <c r="AW689" s="57" t="str">
        <f>IF(AV689&lt;=設定シート!C$15,"昔",IF(AV689&lt;=設定シート!E$15,"上",IF(AV689&lt;=設定シート!G$15,"中","下")))</f>
        <v>下</v>
      </c>
      <c r="AX689" s="282">
        <f>IF(AV689&lt;=設定シート!$E$36,5,IF(AV689&lt;=設定シート!$I$36,7,IF(AV689&lt;=設定シート!$M$36,9,11)))</f>
        <v>11</v>
      </c>
      <c r="AY689" s="351"/>
      <c r="AZ689" s="349"/>
      <c r="BA689" s="353">
        <f t="shared" ref="BA689" si="388">AN689</f>
        <v>0</v>
      </c>
      <c r="BB689" s="349"/>
      <c r="BC689" s="349"/>
      <c r="BD689" s="234"/>
      <c r="BE689" s="234"/>
      <c r="BL689" s="1"/>
      <c r="BM689" s="1"/>
    </row>
    <row r="690" spans="2:65" s="34" customFormat="1" ht="18" customHeight="1">
      <c r="B690" s="417"/>
      <c r="C690" s="418"/>
      <c r="D690" s="418"/>
      <c r="E690" s="418"/>
      <c r="F690" s="418"/>
      <c r="G690" s="418"/>
      <c r="H690" s="418"/>
      <c r="I690" s="452"/>
      <c r="J690" s="417"/>
      <c r="K690" s="418"/>
      <c r="L690" s="418"/>
      <c r="M690" s="418"/>
      <c r="N690" s="419"/>
      <c r="O690" s="390"/>
      <c r="P690" s="393" t="s">
        <v>45</v>
      </c>
      <c r="Q690" s="388"/>
      <c r="R690" s="381" t="s">
        <v>46</v>
      </c>
      <c r="S690" s="196"/>
      <c r="T690" s="424" t="s">
        <v>48</v>
      </c>
      <c r="U690" s="425"/>
      <c r="V690" s="426"/>
      <c r="W690" s="427"/>
      <c r="X690" s="427"/>
      <c r="Y690" s="428"/>
      <c r="Z690" s="426"/>
      <c r="AA690" s="427"/>
      <c r="AB690" s="427"/>
      <c r="AC690" s="427"/>
      <c r="AD690" s="426">
        <v>0</v>
      </c>
      <c r="AE690" s="427"/>
      <c r="AF690" s="427"/>
      <c r="AG690" s="428"/>
      <c r="AH690" s="402">
        <f>IF(V689="賃金で算定",0,V690+Z690-AD690)</f>
        <v>0</v>
      </c>
      <c r="AI690" s="402"/>
      <c r="AJ690" s="402"/>
      <c r="AK690" s="403"/>
      <c r="AL690" s="407">
        <f>IF(V689="賃金で算定","賃金で算定",IF(OR(V690=0,$F693="",AV689=""),0,IF(AW689="昔",VLOOKUP($F693,労務比率,AX689,FALSE),IF(AW689="上",VLOOKUP($F693,労務比率,AX689,FALSE),IF(AW689="中",VLOOKUP($F693,労務比率,AX689,FALSE),VLOOKUP($F693,労務比率,AX689,FALSE))))))</f>
        <v>0</v>
      </c>
      <c r="AM690" s="408"/>
      <c r="AN690" s="404">
        <f>IF(V689="賃金で算定",0,INT(AH690*AL690/100))</f>
        <v>0</v>
      </c>
      <c r="AO690" s="405"/>
      <c r="AP690" s="405"/>
      <c r="AQ690" s="405"/>
      <c r="AR690" s="405"/>
      <c r="AS690" s="39"/>
      <c r="AT690" s="58"/>
      <c r="AU690" s="58"/>
      <c r="AV690" s="55"/>
      <c r="AW690" s="57"/>
      <c r="AX690" s="282"/>
      <c r="AY690" s="352">
        <f t="shared" ref="AY690" si="389">AH690</f>
        <v>0</v>
      </c>
      <c r="AZ690" s="350">
        <f>IF(AV689&lt;=設定シート!C$85,AH690,IF(AND(AV689&gt;=設定シート!E$85,AV689&lt;=設定シート!G$85),AH690*105/108,AH690))</f>
        <v>0</v>
      </c>
      <c r="BA690" s="347"/>
      <c r="BB690" s="350">
        <f t="shared" ref="BB690" si="390">IF($AL690="賃金で算定",0,INT(AY690*$AL690/100))</f>
        <v>0</v>
      </c>
      <c r="BC690" s="350">
        <f>IF(AY690=AZ690,BB690,AZ690*$AL690/100)</f>
        <v>0</v>
      </c>
      <c r="BD690" s="234"/>
      <c r="BE690" s="234"/>
      <c r="BL690" s="234">
        <f>IF(AY690=AZ690,0,1)</f>
        <v>0</v>
      </c>
      <c r="BM690" s="234" t="str">
        <f>IF(BL690=1,AL690,"")</f>
        <v/>
      </c>
    </row>
    <row r="691" spans="2:65" s="34" customFormat="1" ht="18" customHeight="1">
      <c r="B691" s="414"/>
      <c r="C691" s="415"/>
      <c r="D691" s="415"/>
      <c r="E691" s="415"/>
      <c r="F691" s="415"/>
      <c r="G691" s="415"/>
      <c r="H691" s="415"/>
      <c r="I691" s="451"/>
      <c r="J691" s="414"/>
      <c r="K691" s="415"/>
      <c r="L691" s="415"/>
      <c r="M691" s="415"/>
      <c r="N691" s="416"/>
      <c r="O691" s="389"/>
      <c r="P691" s="392" t="s">
        <v>45</v>
      </c>
      <c r="Q691" s="387"/>
      <c r="R691" s="380" t="s">
        <v>46</v>
      </c>
      <c r="S691" s="193"/>
      <c r="T691" s="420" t="s">
        <v>47</v>
      </c>
      <c r="U691" s="421"/>
      <c r="V691" s="422"/>
      <c r="W691" s="423"/>
      <c r="X691" s="423"/>
      <c r="Y691" s="77"/>
      <c r="Z691" s="41"/>
      <c r="AA691" s="42"/>
      <c r="AB691" s="42"/>
      <c r="AC691" s="43"/>
      <c r="AD691" s="41"/>
      <c r="AE691" s="42"/>
      <c r="AF691" s="42"/>
      <c r="AG691" s="48"/>
      <c r="AH691" s="409">
        <f>IF(V691="賃金で算定",V692+Z692-AD692,0)</f>
        <v>0</v>
      </c>
      <c r="AI691" s="410"/>
      <c r="AJ691" s="410"/>
      <c r="AK691" s="411"/>
      <c r="AL691" s="68"/>
      <c r="AM691" s="69"/>
      <c r="AN691" s="412"/>
      <c r="AO691" s="413"/>
      <c r="AP691" s="413"/>
      <c r="AQ691" s="413"/>
      <c r="AR691" s="413"/>
      <c r="AS691" s="40"/>
      <c r="AT691" s="58"/>
      <c r="AU691" s="58"/>
      <c r="AV691" s="55" t="str">
        <f>IF(OR(O691="",Q691=""),"", IF(O691&lt;20,DATE(O691+118,Q691,IF(S691="",1,S691)),DATE(O691+88,Q691,IF(S691="",1,S691))))</f>
        <v/>
      </c>
      <c r="AW691" s="57" t="str">
        <f>IF(AV691&lt;=設定シート!C$15,"昔",IF(AV691&lt;=設定シート!E$15,"上",IF(AV691&lt;=設定シート!G$15,"中","下")))</f>
        <v>下</v>
      </c>
      <c r="AX691" s="282">
        <f>IF(AV691&lt;=設定シート!$E$36,5,IF(AV691&lt;=設定シート!$I$36,7,IF(AV691&lt;=設定シート!$M$36,9,11)))</f>
        <v>11</v>
      </c>
      <c r="AY691" s="351"/>
      <c r="AZ691" s="349"/>
      <c r="BA691" s="353">
        <f t="shared" ref="BA691" si="391">AN691</f>
        <v>0</v>
      </c>
      <c r="BB691" s="349"/>
      <c r="BC691" s="349"/>
      <c r="BD691" s="234"/>
      <c r="BE691" s="234"/>
      <c r="BL691" s="1"/>
      <c r="BM691" s="1"/>
    </row>
    <row r="692" spans="2:65" s="34" customFormat="1" ht="18" customHeight="1">
      <c r="B692" s="417"/>
      <c r="C692" s="418"/>
      <c r="D692" s="418"/>
      <c r="E692" s="418"/>
      <c r="F692" s="418"/>
      <c r="G692" s="418"/>
      <c r="H692" s="418"/>
      <c r="I692" s="452"/>
      <c r="J692" s="417"/>
      <c r="K692" s="418"/>
      <c r="L692" s="418"/>
      <c r="M692" s="418"/>
      <c r="N692" s="419"/>
      <c r="O692" s="390"/>
      <c r="P692" s="391" t="s">
        <v>45</v>
      </c>
      <c r="Q692" s="388"/>
      <c r="R692" s="381" t="s">
        <v>46</v>
      </c>
      <c r="S692" s="196"/>
      <c r="T692" s="424" t="s">
        <v>48</v>
      </c>
      <c r="U692" s="425"/>
      <c r="V692" s="426"/>
      <c r="W692" s="427"/>
      <c r="X692" s="427"/>
      <c r="Y692" s="428"/>
      <c r="Z692" s="426"/>
      <c r="AA692" s="427"/>
      <c r="AB692" s="427"/>
      <c r="AC692" s="427"/>
      <c r="AD692" s="426">
        <v>0</v>
      </c>
      <c r="AE692" s="427"/>
      <c r="AF692" s="427"/>
      <c r="AG692" s="428"/>
      <c r="AH692" s="404">
        <f>IF(V691="賃金で算定",0,V692+Z692-AD692)</f>
        <v>0</v>
      </c>
      <c r="AI692" s="405"/>
      <c r="AJ692" s="405"/>
      <c r="AK692" s="406"/>
      <c r="AL692" s="407">
        <f>IF(V691="賃金で算定","賃金で算定",IF(OR(V692=0,$F693="",AV691=""),0,IF(AW691="昔",VLOOKUP($F693,労務比率,AX691,FALSE),IF(AW691="上",VLOOKUP($F693,労務比率,AX691,FALSE),IF(AW691="中",VLOOKUP($F693,労務比率,AX691,FALSE),VLOOKUP($F693,労務比率,AX691,FALSE))))))</f>
        <v>0</v>
      </c>
      <c r="AM692" s="408"/>
      <c r="AN692" s="404">
        <f>IF(V691="賃金で算定",0,INT(AH692*AL692/100))</f>
        <v>0</v>
      </c>
      <c r="AO692" s="405"/>
      <c r="AP692" s="405"/>
      <c r="AQ692" s="405"/>
      <c r="AR692" s="405"/>
      <c r="AS692" s="39"/>
      <c r="AT692" s="58"/>
      <c r="AU692" s="58"/>
      <c r="AV692" s="55"/>
      <c r="AW692" s="57"/>
      <c r="AX692" s="282"/>
      <c r="AY692" s="352">
        <f t="shared" ref="AY692" si="392">AH692</f>
        <v>0</v>
      </c>
      <c r="AZ692" s="350">
        <f>IF(AV691&lt;=設定シート!C$85,AH692,IF(AND(AV691&gt;=設定シート!E$85,AV691&lt;=設定シート!G$85),AH692*105/108,AH692))</f>
        <v>0</v>
      </c>
      <c r="BA692" s="347"/>
      <c r="BB692" s="350">
        <f t="shared" ref="BB692" si="393">IF($AL692="賃金で算定",0,INT(AY692*$AL692/100))</f>
        <v>0</v>
      </c>
      <c r="BC692" s="350">
        <f>IF(AY692=AZ692,BB692,AZ692*$AL692/100)</f>
        <v>0</v>
      </c>
      <c r="BD692" s="234"/>
      <c r="BE692" s="234"/>
      <c r="BL692" s="234">
        <f>IF(AY692=AZ692,0,1)</f>
        <v>0</v>
      </c>
      <c r="BM692" s="234" t="str">
        <f>IF(BL692=1,AL692,"")</f>
        <v/>
      </c>
    </row>
    <row r="693" spans="2:65" s="34" customFormat="1" ht="18" customHeight="1">
      <c r="B693" s="430" t="s">
        <v>134</v>
      </c>
      <c r="C693" s="431"/>
      <c r="D693" s="431"/>
      <c r="E693" s="432"/>
      <c r="F693" s="439"/>
      <c r="G693" s="440"/>
      <c r="H693" s="440"/>
      <c r="I693" s="440"/>
      <c r="J693" s="440"/>
      <c r="K693" s="440"/>
      <c r="L693" s="440"/>
      <c r="M693" s="440"/>
      <c r="N693" s="441"/>
      <c r="O693" s="430" t="s">
        <v>49</v>
      </c>
      <c r="P693" s="431"/>
      <c r="Q693" s="431"/>
      <c r="R693" s="431"/>
      <c r="S693" s="431"/>
      <c r="T693" s="431"/>
      <c r="U693" s="432"/>
      <c r="V693" s="448">
        <f>AH693</f>
        <v>0</v>
      </c>
      <c r="W693" s="449"/>
      <c r="X693" s="449"/>
      <c r="Y693" s="450"/>
      <c r="Z693" s="318"/>
      <c r="AA693" s="319"/>
      <c r="AB693" s="319"/>
      <c r="AC693" s="43"/>
      <c r="AD693" s="318"/>
      <c r="AE693" s="319"/>
      <c r="AF693" s="319"/>
      <c r="AG693" s="43"/>
      <c r="AH693" s="409">
        <f>AH675+AH677+AH679+AH681+AH683+AH685+AH687+AH689+AH691</f>
        <v>0</v>
      </c>
      <c r="AI693" s="410"/>
      <c r="AJ693" s="410"/>
      <c r="AK693" s="411"/>
      <c r="AL693" s="70"/>
      <c r="AM693" s="71"/>
      <c r="AN693" s="409">
        <f>AN675+AN677+AN679+AN681+AN683+AN685+AN687+AN689+AN691</f>
        <v>0</v>
      </c>
      <c r="AO693" s="410"/>
      <c r="AP693" s="410"/>
      <c r="AQ693" s="410"/>
      <c r="AR693" s="410"/>
      <c r="AS693" s="320"/>
      <c r="AT693" s="58"/>
      <c r="AU693" s="58"/>
      <c r="AW693" s="57"/>
      <c r="AX693" s="282"/>
      <c r="AY693" s="351"/>
      <c r="AZ693" s="354"/>
      <c r="BA693" s="361">
        <f>BA675+BA677+BA679+BA681+BA683+BA685+BA687+BA689+BA691</f>
        <v>0</v>
      </c>
      <c r="BB693" s="362">
        <f>BB676+BB678+BB680+BB682+BB684+BB686+BB688+BB690+BB692</f>
        <v>0</v>
      </c>
      <c r="BC693" s="362">
        <f>SUMIF(BL676:BL692,0,BC676:BC692)+ROUNDDOWN(ROUNDDOWN(BL693*105/108,0)*BM693/100,0)</f>
        <v>0</v>
      </c>
      <c r="BD693" s="234"/>
      <c r="BE693" s="234"/>
      <c r="BL693" s="234">
        <f>SUMIF(BL676:BL692,1,AH676:AK692)</f>
        <v>0</v>
      </c>
      <c r="BM693" s="234">
        <f>IF(COUNT(BM676:BM692)=0,0,SUM(BM676:BM692)/COUNT(BM676:BM692))</f>
        <v>0</v>
      </c>
    </row>
    <row r="694" spans="2:65" s="34" customFormat="1" ht="18" customHeight="1">
      <c r="B694" s="433"/>
      <c r="C694" s="434"/>
      <c r="D694" s="434"/>
      <c r="E694" s="435"/>
      <c r="F694" s="442"/>
      <c r="G694" s="443"/>
      <c r="H694" s="443"/>
      <c r="I694" s="443"/>
      <c r="J694" s="443"/>
      <c r="K694" s="443"/>
      <c r="L694" s="443"/>
      <c r="M694" s="443"/>
      <c r="N694" s="444"/>
      <c r="O694" s="433"/>
      <c r="P694" s="434"/>
      <c r="Q694" s="434"/>
      <c r="R694" s="434"/>
      <c r="S694" s="434"/>
      <c r="T694" s="434"/>
      <c r="U694" s="435"/>
      <c r="V694" s="401">
        <f>V676+V678+V680+V682+V684+V686+V688+V690+V692-V693</f>
        <v>0</v>
      </c>
      <c r="W694" s="402"/>
      <c r="X694" s="402"/>
      <c r="Y694" s="403"/>
      <c r="Z694" s="401">
        <f>Z676+Z678+Z680+Z682+Z684+Z686+Z688+Z690+Z692</f>
        <v>0</v>
      </c>
      <c r="AA694" s="402"/>
      <c r="AB694" s="402"/>
      <c r="AC694" s="402"/>
      <c r="AD694" s="401">
        <f>AD676+AD678+AD680+AD682+AD684+AD686+AD688+AD690+AD692</f>
        <v>0</v>
      </c>
      <c r="AE694" s="402"/>
      <c r="AF694" s="402"/>
      <c r="AG694" s="402"/>
      <c r="AH694" s="401">
        <f>AY694</f>
        <v>0</v>
      </c>
      <c r="AI694" s="402"/>
      <c r="AJ694" s="402"/>
      <c r="AK694" s="402"/>
      <c r="AL694" s="325"/>
      <c r="AM694" s="326"/>
      <c r="AN694" s="401">
        <f>BB694</f>
        <v>0</v>
      </c>
      <c r="AO694" s="402"/>
      <c r="AP694" s="402"/>
      <c r="AQ694" s="402"/>
      <c r="AR694" s="402"/>
      <c r="AS694" s="322"/>
      <c r="AT694" s="58"/>
      <c r="AU694" s="58"/>
      <c r="AW694" s="57"/>
      <c r="AX694" s="282"/>
      <c r="AY694" s="357">
        <f>AY676+AY678+AY680+AY682+AY684+AY686+AY688+AY690+AY692</f>
        <v>0</v>
      </c>
      <c r="AZ694" s="359"/>
      <c r="BA694" s="359"/>
      <c r="BB694" s="355">
        <f>BB693</f>
        <v>0</v>
      </c>
      <c r="BC694" s="363"/>
      <c r="BD694" s="234"/>
      <c r="BE694" s="234"/>
    </row>
    <row r="695" spans="2:65" s="34" customFormat="1" ht="18" customHeight="1">
      <c r="B695" s="436"/>
      <c r="C695" s="437"/>
      <c r="D695" s="437"/>
      <c r="E695" s="438"/>
      <c r="F695" s="445"/>
      <c r="G695" s="446"/>
      <c r="H695" s="446"/>
      <c r="I695" s="446"/>
      <c r="J695" s="446"/>
      <c r="K695" s="446"/>
      <c r="L695" s="446"/>
      <c r="M695" s="446"/>
      <c r="N695" s="447"/>
      <c r="O695" s="436"/>
      <c r="P695" s="437"/>
      <c r="Q695" s="437"/>
      <c r="R695" s="437"/>
      <c r="S695" s="437"/>
      <c r="T695" s="437"/>
      <c r="U695" s="438"/>
      <c r="V695" s="404"/>
      <c r="W695" s="405"/>
      <c r="X695" s="405"/>
      <c r="Y695" s="406"/>
      <c r="Z695" s="404"/>
      <c r="AA695" s="405"/>
      <c r="AB695" s="405"/>
      <c r="AC695" s="405"/>
      <c r="AD695" s="404"/>
      <c r="AE695" s="405"/>
      <c r="AF695" s="405"/>
      <c r="AG695" s="405"/>
      <c r="AH695" s="404">
        <f>AZ695</f>
        <v>0</v>
      </c>
      <c r="AI695" s="405"/>
      <c r="AJ695" s="405"/>
      <c r="AK695" s="406"/>
      <c r="AL695" s="323"/>
      <c r="AM695" s="324"/>
      <c r="AN695" s="404">
        <f>BC695</f>
        <v>0</v>
      </c>
      <c r="AO695" s="405"/>
      <c r="AP695" s="405"/>
      <c r="AQ695" s="405"/>
      <c r="AR695" s="405"/>
      <c r="AS695" s="321"/>
      <c r="AT695" s="58"/>
      <c r="AU695" s="198"/>
      <c r="AW695" s="57"/>
      <c r="AX695" s="282"/>
      <c r="AY695" s="358"/>
      <c r="AZ695" s="360">
        <f>IF(AZ676+AZ678+AZ680+AZ682+AZ684+AZ686+AZ688+AZ690+AZ692=AY694,0,ROUNDDOWN(AZ676+AZ678+AZ680+AZ682+AZ684+AZ686+AZ688+AZ690+AZ692,0))</f>
        <v>0</v>
      </c>
      <c r="BA695" s="356"/>
      <c r="BB695" s="356"/>
      <c r="BC695" s="360">
        <f>IF(BC693=BB694,0,BC693)</f>
        <v>0</v>
      </c>
      <c r="BD695" s="234"/>
      <c r="BE695" s="234"/>
    </row>
    <row r="696" spans="2:65" s="34" customFormat="1" ht="18" customHeight="1">
      <c r="AD696" s="1" t="str">
        <f>IF(AND($F693="",$V693+$V694&gt;0),"事業の種類を選択してください。","")</f>
        <v/>
      </c>
      <c r="AE696" s="1"/>
      <c r="AF696" s="1"/>
      <c r="AG696" s="1"/>
      <c r="AH696" s="1"/>
      <c r="AI696" s="1"/>
      <c r="AJ696" s="1"/>
      <c r="AK696" s="1"/>
      <c r="AL696" s="1"/>
      <c r="AM696" s="1"/>
      <c r="AN696" s="429">
        <f>IF(AN693=0,0,AN693+IF(AN695=0,AN694,AN695))</f>
        <v>0</v>
      </c>
      <c r="AO696" s="429"/>
      <c r="AP696" s="429"/>
      <c r="AQ696" s="429"/>
      <c r="AR696" s="429"/>
      <c r="AS696" s="58"/>
      <c r="AT696" s="58"/>
      <c r="AU696" s="58"/>
      <c r="AW696" s="57"/>
      <c r="AX696" s="282"/>
      <c r="AY696" s="282"/>
      <c r="AZ696" s="282"/>
      <c r="BA696" s="282"/>
      <c r="BB696" s="282"/>
      <c r="BC696" s="282"/>
      <c r="BD696" s="234"/>
      <c r="BE696" s="234"/>
    </row>
    <row r="697" spans="2:65" s="34" customFormat="1" ht="31.5" customHeight="1">
      <c r="AN697" s="79"/>
      <c r="AO697" s="79"/>
      <c r="AP697" s="79"/>
      <c r="AQ697" s="79"/>
      <c r="AR697" s="79"/>
      <c r="AS697" s="58"/>
      <c r="AT697" s="58"/>
      <c r="AU697" s="58"/>
      <c r="AW697" s="57"/>
      <c r="AX697" s="282"/>
      <c r="AY697" s="282"/>
      <c r="AZ697" s="282"/>
      <c r="BA697" s="282"/>
      <c r="BB697" s="282"/>
      <c r="BC697" s="282"/>
      <c r="BD697" s="234"/>
      <c r="BE697" s="234"/>
    </row>
    <row r="698" spans="2:65" s="34" customFormat="1" ht="7.5" customHeight="1">
      <c r="X698" s="36"/>
      <c r="Y698" s="36"/>
      <c r="Z698" s="58"/>
      <c r="AA698" s="58"/>
      <c r="AB698" s="58"/>
      <c r="AC698" s="58"/>
      <c r="AD698" s="58"/>
      <c r="AE698" s="58"/>
      <c r="AF698" s="58"/>
      <c r="AG698" s="58"/>
      <c r="AH698" s="58"/>
      <c r="AI698" s="58"/>
      <c r="AJ698" s="58"/>
      <c r="AK698" s="58"/>
      <c r="AL698" s="58"/>
      <c r="AM698" s="58"/>
      <c r="AN698" s="58"/>
      <c r="AO698" s="58"/>
      <c r="AP698" s="58"/>
      <c r="AQ698" s="58"/>
      <c r="AR698" s="58"/>
      <c r="AS698" s="58"/>
      <c r="AT698" s="1"/>
      <c r="AU698" s="1"/>
      <c r="AW698" s="57"/>
      <c r="AX698" s="282"/>
      <c r="AY698" s="282"/>
      <c r="AZ698" s="282"/>
      <c r="BA698" s="282"/>
      <c r="BB698" s="282"/>
      <c r="BC698" s="282"/>
      <c r="BD698" s="234"/>
      <c r="BE698" s="234"/>
    </row>
    <row r="699" spans="2:65" s="34" customFormat="1" ht="10.5" customHeight="1">
      <c r="X699" s="36"/>
      <c r="Y699" s="36"/>
      <c r="Z699" s="58"/>
      <c r="AA699" s="58"/>
      <c r="AB699" s="58"/>
      <c r="AC699" s="58"/>
      <c r="AD699" s="58"/>
      <c r="AE699" s="58"/>
      <c r="AF699" s="58"/>
      <c r="AG699" s="58"/>
      <c r="AH699" s="58"/>
      <c r="AI699" s="58"/>
      <c r="AJ699" s="58"/>
      <c r="AK699" s="58"/>
      <c r="AL699" s="58"/>
      <c r="AM699" s="58"/>
      <c r="AN699" s="58"/>
      <c r="AO699" s="58"/>
      <c r="AP699" s="58"/>
      <c r="AQ699" s="58"/>
      <c r="AR699" s="58"/>
      <c r="AS699" s="58"/>
      <c r="AT699" s="1"/>
      <c r="AU699" s="1"/>
      <c r="AW699" s="57"/>
      <c r="AX699" s="282"/>
      <c r="AY699" s="282"/>
      <c r="AZ699" s="282"/>
      <c r="BA699" s="282"/>
      <c r="BB699" s="282"/>
      <c r="BC699" s="282"/>
      <c r="BD699" s="234"/>
      <c r="BE699" s="234"/>
    </row>
    <row r="700" spans="2:65" s="34" customFormat="1" ht="5.25" customHeight="1">
      <c r="X700" s="36"/>
      <c r="Y700" s="36"/>
      <c r="Z700" s="58"/>
      <c r="AA700" s="58"/>
      <c r="AB700" s="58"/>
      <c r="AC700" s="58"/>
      <c r="AD700" s="58"/>
      <c r="AE700" s="58"/>
      <c r="AF700" s="58"/>
      <c r="AG700" s="58"/>
      <c r="AH700" s="58"/>
      <c r="AI700" s="58"/>
      <c r="AJ700" s="58"/>
      <c r="AK700" s="58"/>
      <c r="AL700" s="58"/>
      <c r="AM700" s="58"/>
      <c r="AN700" s="58"/>
      <c r="AO700" s="58"/>
      <c r="AP700" s="58"/>
      <c r="AQ700" s="58"/>
      <c r="AR700" s="58"/>
      <c r="AS700" s="58"/>
      <c r="AT700" s="1"/>
      <c r="AU700" s="1"/>
      <c r="AW700" s="57"/>
      <c r="AX700" s="282"/>
      <c r="AY700" s="282"/>
      <c r="AZ700" s="282"/>
      <c r="BA700" s="282"/>
      <c r="BB700" s="282"/>
      <c r="BC700" s="282"/>
      <c r="BD700" s="234"/>
      <c r="BE700" s="234"/>
    </row>
    <row r="701" spans="2:65" s="34" customFormat="1" ht="5.25" customHeight="1">
      <c r="X701" s="36"/>
      <c r="Y701" s="36"/>
      <c r="Z701" s="58"/>
      <c r="AA701" s="58"/>
      <c r="AB701" s="58"/>
      <c r="AC701" s="58"/>
      <c r="AD701" s="58"/>
      <c r="AE701" s="58"/>
      <c r="AF701" s="58"/>
      <c r="AG701" s="58"/>
      <c r="AH701" s="58"/>
      <c r="AI701" s="58"/>
      <c r="AJ701" s="58"/>
      <c r="AK701" s="58"/>
      <c r="AL701" s="58"/>
      <c r="AM701" s="58"/>
      <c r="AN701" s="58"/>
      <c r="AO701" s="58"/>
      <c r="AP701" s="58"/>
      <c r="AQ701" s="58"/>
      <c r="AR701" s="58"/>
      <c r="AS701" s="58"/>
      <c r="AT701" s="1"/>
      <c r="AU701" s="1"/>
      <c r="AW701" s="57"/>
      <c r="AX701" s="282"/>
      <c r="AY701" s="282"/>
      <c r="AZ701" s="282"/>
      <c r="BA701" s="282"/>
      <c r="BB701" s="282"/>
      <c r="BC701" s="282"/>
      <c r="BD701" s="234"/>
      <c r="BE701" s="234"/>
    </row>
    <row r="702" spans="2:65" s="34" customFormat="1" ht="5.25" customHeight="1">
      <c r="X702" s="36"/>
      <c r="Y702" s="36"/>
      <c r="Z702" s="58"/>
      <c r="AA702" s="58"/>
      <c r="AB702" s="58"/>
      <c r="AC702" s="58"/>
      <c r="AD702" s="58"/>
      <c r="AE702" s="58"/>
      <c r="AF702" s="58"/>
      <c r="AG702" s="58"/>
      <c r="AH702" s="58"/>
      <c r="AI702" s="58"/>
      <c r="AJ702" s="58"/>
      <c r="AK702" s="58"/>
      <c r="AL702" s="58"/>
      <c r="AM702" s="58"/>
      <c r="AN702" s="58"/>
      <c r="AO702" s="58"/>
      <c r="AP702" s="58"/>
      <c r="AQ702" s="58"/>
      <c r="AR702" s="58"/>
      <c r="AS702" s="58"/>
      <c r="AT702" s="1"/>
      <c r="AU702" s="1"/>
      <c r="AW702" s="57"/>
      <c r="AX702" s="282"/>
      <c r="AY702" s="282"/>
      <c r="AZ702" s="282"/>
      <c r="BA702" s="282"/>
      <c r="BB702" s="282"/>
      <c r="BC702" s="282"/>
      <c r="BD702" s="234"/>
      <c r="BE702" s="234"/>
    </row>
    <row r="703" spans="2:65" s="34" customFormat="1" ht="5.25" customHeight="1">
      <c r="X703" s="36"/>
      <c r="Y703" s="36"/>
      <c r="Z703" s="58"/>
      <c r="AA703" s="58"/>
      <c r="AB703" s="58"/>
      <c r="AC703" s="58"/>
      <c r="AD703" s="58"/>
      <c r="AE703" s="58"/>
      <c r="AF703" s="58"/>
      <c r="AG703" s="58"/>
      <c r="AH703" s="58"/>
      <c r="AI703" s="58"/>
      <c r="AJ703" s="58"/>
      <c r="AK703" s="58"/>
      <c r="AL703" s="58"/>
      <c r="AM703" s="58"/>
      <c r="AN703" s="58"/>
      <c r="AO703" s="58"/>
      <c r="AP703" s="58"/>
      <c r="AQ703" s="58"/>
      <c r="AR703" s="58"/>
      <c r="AS703" s="58"/>
      <c r="AT703" s="1"/>
      <c r="AU703" s="1"/>
      <c r="AW703" s="57"/>
      <c r="AX703" s="282"/>
      <c r="AY703" s="282"/>
      <c r="AZ703" s="282"/>
      <c r="BA703" s="282"/>
      <c r="BB703" s="282"/>
      <c r="BC703" s="282"/>
      <c r="BD703" s="234"/>
      <c r="BE703" s="234"/>
    </row>
    <row r="704" spans="2:65" s="34" customFormat="1" ht="17.25" customHeight="1">
      <c r="B704" s="59" t="s">
        <v>50</v>
      </c>
      <c r="L704" s="58"/>
      <c r="M704" s="58"/>
      <c r="N704" s="58"/>
      <c r="O704" s="58"/>
      <c r="P704" s="58"/>
      <c r="Q704" s="58"/>
      <c r="R704" s="58"/>
      <c r="S704" s="60"/>
      <c r="T704" s="60"/>
      <c r="U704" s="60"/>
      <c r="V704" s="60"/>
      <c r="W704" s="60"/>
      <c r="X704" s="58"/>
      <c r="Y704" s="58"/>
      <c r="Z704" s="58"/>
      <c r="AA704" s="58"/>
      <c r="AB704" s="58"/>
      <c r="AC704" s="58"/>
      <c r="AL704" s="61"/>
      <c r="AM704" s="1"/>
      <c r="AN704" s="1"/>
      <c r="AO704" s="1"/>
      <c r="AP704" s="1"/>
      <c r="AW704" s="57"/>
      <c r="AX704" s="282"/>
      <c r="AY704" s="282"/>
      <c r="AZ704" s="282"/>
      <c r="BA704" s="282"/>
      <c r="BB704" s="282"/>
      <c r="BC704" s="282"/>
      <c r="BD704" s="234"/>
      <c r="BE704" s="234"/>
    </row>
    <row r="705" spans="2:65" s="34" customFormat="1" ht="12.75" customHeight="1">
      <c r="L705" s="58"/>
      <c r="M705" s="62"/>
      <c r="N705" s="62"/>
      <c r="O705" s="62"/>
      <c r="P705" s="62"/>
      <c r="Q705" s="62"/>
      <c r="R705" s="62"/>
      <c r="S705" s="62"/>
      <c r="T705" s="63"/>
      <c r="U705" s="63"/>
      <c r="V705" s="63"/>
      <c r="W705" s="63"/>
      <c r="X705" s="63"/>
      <c r="Y705" s="63"/>
      <c r="Z705" s="63"/>
      <c r="AA705" s="62"/>
      <c r="AB705" s="62"/>
      <c r="AC705" s="62"/>
      <c r="AL705" s="61"/>
      <c r="AM705" s="540" t="s">
        <v>325</v>
      </c>
      <c r="AN705" s="541"/>
      <c r="AO705" s="541"/>
      <c r="AP705" s="542"/>
      <c r="AW705" s="57"/>
      <c r="AX705" s="282"/>
      <c r="AY705" s="282"/>
      <c r="AZ705" s="282"/>
      <c r="BA705" s="282"/>
      <c r="BB705" s="282"/>
      <c r="BC705" s="282"/>
      <c r="BD705" s="234"/>
      <c r="BE705" s="234"/>
    </row>
    <row r="706" spans="2:65" s="34" customFormat="1" ht="12.75" customHeight="1">
      <c r="L706" s="58"/>
      <c r="M706" s="62"/>
      <c r="N706" s="62"/>
      <c r="O706" s="62"/>
      <c r="P706" s="62"/>
      <c r="Q706" s="62"/>
      <c r="R706" s="62"/>
      <c r="S706" s="62"/>
      <c r="T706" s="63"/>
      <c r="U706" s="63"/>
      <c r="V706" s="63"/>
      <c r="W706" s="63"/>
      <c r="X706" s="63"/>
      <c r="Y706" s="63"/>
      <c r="Z706" s="63"/>
      <c r="AA706" s="62"/>
      <c r="AB706" s="62"/>
      <c r="AC706" s="62"/>
      <c r="AL706" s="61"/>
      <c r="AM706" s="543"/>
      <c r="AN706" s="544"/>
      <c r="AO706" s="544"/>
      <c r="AP706" s="545"/>
      <c r="AW706" s="57"/>
      <c r="AX706" s="282"/>
      <c r="AY706" s="282"/>
      <c r="AZ706" s="282"/>
      <c r="BA706" s="282"/>
      <c r="BB706" s="282"/>
      <c r="BC706" s="282"/>
      <c r="BD706" s="234"/>
      <c r="BE706" s="234"/>
    </row>
    <row r="707" spans="2:65" s="34" customFormat="1" ht="12.75" customHeight="1">
      <c r="L707" s="58"/>
      <c r="M707" s="62"/>
      <c r="N707" s="62"/>
      <c r="O707" s="62"/>
      <c r="P707" s="62"/>
      <c r="Q707" s="62"/>
      <c r="R707" s="62"/>
      <c r="S707" s="62"/>
      <c r="T707" s="62"/>
      <c r="U707" s="62"/>
      <c r="V707" s="62"/>
      <c r="W707" s="62"/>
      <c r="X707" s="62"/>
      <c r="Y707" s="62"/>
      <c r="Z707" s="62"/>
      <c r="AA707" s="62"/>
      <c r="AB707" s="62"/>
      <c r="AC707" s="62"/>
      <c r="AL707" s="61"/>
      <c r="AM707" s="394"/>
      <c r="AN707" s="394"/>
      <c r="AO707" s="4"/>
      <c r="AP707" s="4"/>
      <c r="AW707" s="57"/>
      <c r="AX707" s="282"/>
      <c r="AY707" s="282"/>
      <c r="AZ707" s="282"/>
      <c r="BA707" s="282"/>
      <c r="BB707" s="282"/>
      <c r="BC707" s="282"/>
      <c r="BD707" s="234"/>
      <c r="BE707" s="234"/>
    </row>
    <row r="708" spans="2:65" s="34" customFormat="1" ht="6" customHeight="1">
      <c r="L708" s="58"/>
      <c r="M708" s="62"/>
      <c r="N708" s="62"/>
      <c r="O708" s="62"/>
      <c r="P708" s="62"/>
      <c r="Q708" s="62"/>
      <c r="R708" s="62"/>
      <c r="S708" s="62"/>
      <c r="T708" s="62"/>
      <c r="U708" s="62"/>
      <c r="V708" s="62"/>
      <c r="W708" s="62"/>
      <c r="X708" s="62"/>
      <c r="Y708" s="62"/>
      <c r="Z708" s="62"/>
      <c r="AA708" s="62"/>
      <c r="AB708" s="62"/>
      <c r="AC708" s="62"/>
      <c r="AL708" s="61"/>
      <c r="AM708" s="61"/>
      <c r="AW708" s="57"/>
      <c r="AX708" s="282"/>
      <c r="AY708" s="282"/>
      <c r="AZ708" s="282"/>
      <c r="BA708" s="282"/>
      <c r="BB708" s="282"/>
      <c r="BC708" s="282"/>
      <c r="BD708" s="234"/>
      <c r="BE708" s="234"/>
    </row>
    <row r="709" spans="2:65" s="34" customFormat="1" ht="12.75" customHeight="1">
      <c r="B709" s="515" t="s">
        <v>2</v>
      </c>
      <c r="C709" s="516"/>
      <c r="D709" s="516"/>
      <c r="E709" s="516"/>
      <c r="F709" s="516"/>
      <c r="G709" s="516"/>
      <c r="H709" s="516"/>
      <c r="I709" s="516"/>
      <c r="J709" s="518" t="s">
        <v>10</v>
      </c>
      <c r="K709" s="518"/>
      <c r="L709" s="64" t="s">
        <v>3</v>
      </c>
      <c r="M709" s="518" t="s">
        <v>11</v>
      </c>
      <c r="N709" s="518"/>
      <c r="O709" s="519" t="s">
        <v>12</v>
      </c>
      <c r="P709" s="518"/>
      <c r="Q709" s="518"/>
      <c r="R709" s="518"/>
      <c r="S709" s="518"/>
      <c r="T709" s="518"/>
      <c r="U709" s="518" t="s">
        <v>13</v>
      </c>
      <c r="V709" s="518"/>
      <c r="W709" s="518"/>
      <c r="X709" s="58"/>
      <c r="Y709" s="58"/>
      <c r="Z709" s="58"/>
      <c r="AA709" s="58"/>
      <c r="AB709" s="58"/>
      <c r="AC709" s="58"/>
      <c r="AD709" s="35"/>
      <c r="AE709" s="35"/>
      <c r="AF709" s="35"/>
      <c r="AG709" s="35"/>
      <c r="AH709" s="35"/>
      <c r="AI709" s="35"/>
      <c r="AJ709" s="35"/>
      <c r="AK709" s="58"/>
      <c r="AL709" s="520">
        <f ca="1">$AL$9</f>
        <v>30</v>
      </c>
      <c r="AM709" s="521"/>
      <c r="AN709" s="526" t="s">
        <v>4</v>
      </c>
      <c r="AO709" s="526"/>
      <c r="AP709" s="521">
        <v>18</v>
      </c>
      <c r="AQ709" s="521"/>
      <c r="AR709" s="529" t="s">
        <v>5</v>
      </c>
      <c r="AS709" s="530"/>
      <c r="AT709" s="58"/>
      <c r="AU709" s="58"/>
      <c r="AW709" s="57"/>
      <c r="AX709" s="282"/>
      <c r="AY709" s="282"/>
      <c r="AZ709" s="282"/>
      <c r="BA709" s="282"/>
      <c r="BB709" s="282"/>
      <c r="BC709" s="282"/>
      <c r="BD709" s="234"/>
      <c r="BE709" s="234"/>
    </row>
    <row r="710" spans="2:65" s="34" customFormat="1" ht="13.5" customHeight="1">
      <c r="B710" s="516"/>
      <c r="C710" s="516"/>
      <c r="D710" s="516"/>
      <c r="E710" s="516"/>
      <c r="F710" s="516"/>
      <c r="G710" s="516"/>
      <c r="H710" s="516"/>
      <c r="I710" s="516"/>
      <c r="J710" s="535">
        <f>$J$10</f>
        <v>0</v>
      </c>
      <c r="K710" s="473">
        <f>$K$10</f>
        <v>0</v>
      </c>
      <c r="L710" s="537">
        <f>$L$10</f>
        <v>0</v>
      </c>
      <c r="M710" s="476">
        <f>$M$10</f>
        <v>0</v>
      </c>
      <c r="N710" s="473">
        <f>$N$10</f>
        <v>0</v>
      </c>
      <c r="O710" s="476">
        <f>$O$10</f>
        <v>0</v>
      </c>
      <c r="P710" s="470">
        <f>$P$10</f>
        <v>0</v>
      </c>
      <c r="Q710" s="470">
        <f>$Q$10</f>
        <v>0</v>
      </c>
      <c r="R710" s="470">
        <f>$R$10</f>
        <v>0</v>
      </c>
      <c r="S710" s="470">
        <f>$S$10</f>
        <v>0</v>
      </c>
      <c r="T710" s="473">
        <f>$T$10</f>
        <v>0</v>
      </c>
      <c r="U710" s="476">
        <f>$U$10</f>
        <v>0</v>
      </c>
      <c r="V710" s="470">
        <f>$V$10</f>
        <v>0</v>
      </c>
      <c r="W710" s="473">
        <f>$W$10</f>
        <v>0</v>
      </c>
      <c r="X710" s="58"/>
      <c r="Y710" s="58"/>
      <c r="Z710" s="58"/>
      <c r="AA710" s="58"/>
      <c r="AB710" s="58"/>
      <c r="AC710" s="58"/>
      <c r="AD710" s="35"/>
      <c r="AE710" s="35"/>
      <c r="AF710" s="35"/>
      <c r="AG710" s="35"/>
      <c r="AH710" s="35"/>
      <c r="AI710" s="35"/>
      <c r="AJ710" s="35"/>
      <c r="AK710" s="58"/>
      <c r="AL710" s="522"/>
      <c r="AM710" s="523"/>
      <c r="AN710" s="527"/>
      <c r="AO710" s="527"/>
      <c r="AP710" s="523"/>
      <c r="AQ710" s="523"/>
      <c r="AR710" s="531"/>
      <c r="AS710" s="532"/>
      <c r="AT710" s="58"/>
      <c r="AU710" s="58"/>
      <c r="AW710" s="57"/>
      <c r="AX710" s="282"/>
      <c r="AY710" s="282"/>
      <c r="AZ710" s="282"/>
      <c r="BA710" s="282"/>
      <c r="BB710" s="282"/>
      <c r="BC710" s="282"/>
      <c r="BD710" s="234"/>
      <c r="BE710" s="234"/>
    </row>
    <row r="711" spans="2:65" s="34" customFormat="1" ht="9" customHeight="1">
      <c r="B711" s="516"/>
      <c r="C711" s="516"/>
      <c r="D711" s="516"/>
      <c r="E711" s="516"/>
      <c r="F711" s="516"/>
      <c r="G711" s="516"/>
      <c r="H711" s="516"/>
      <c r="I711" s="516"/>
      <c r="J711" s="536"/>
      <c r="K711" s="474"/>
      <c r="L711" s="538"/>
      <c r="M711" s="477"/>
      <c r="N711" s="474"/>
      <c r="O711" s="477"/>
      <c r="P711" s="471"/>
      <c r="Q711" s="471"/>
      <c r="R711" s="471"/>
      <c r="S711" s="471"/>
      <c r="T711" s="474"/>
      <c r="U711" s="477"/>
      <c r="V711" s="471"/>
      <c r="W711" s="474"/>
      <c r="X711" s="58"/>
      <c r="Y711" s="58"/>
      <c r="Z711" s="58"/>
      <c r="AA711" s="58"/>
      <c r="AB711" s="58"/>
      <c r="AC711" s="58"/>
      <c r="AD711" s="35"/>
      <c r="AE711" s="35"/>
      <c r="AF711" s="35"/>
      <c r="AG711" s="35"/>
      <c r="AH711" s="35"/>
      <c r="AI711" s="35"/>
      <c r="AJ711" s="35"/>
      <c r="AK711" s="58"/>
      <c r="AL711" s="524"/>
      <c r="AM711" s="525"/>
      <c r="AN711" s="528"/>
      <c r="AO711" s="528"/>
      <c r="AP711" s="525"/>
      <c r="AQ711" s="525"/>
      <c r="AR711" s="533"/>
      <c r="AS711" s="534"/>
      <c r="AT711" s="58"/>
      <c r="AU711" s="58"/>
      <c r="AW711" s="57"/>
      <c r="AX711" s="282"/>
      <c r="AY711" s="282"/>
      <c r="AZ711" s="282"/>
      <c r="BA711" s="282"/>
      <c r="BB711" s="282"/>
      <c r="BC711" s="282"/>
      <c r="BD711" s="234"/>
      <c r="BE711" s="234"/>
    </row>
    <row r="712" spans="2:65" s="34" customFormat="1" ht="6" customHeight="1">
      <c r="B712" s="517"/>
      <c r="C712" s="517"/>
      <c r="D712" s="517"/>
      <c r="E712" s="517"/>
      <c r="F712" s="517"/>
      <c r="G712" s="517"/>
      <c r="H712" s="517"/>
      <c r="I712" s="517"/>
      <c r="J712" s="536"/>
      <c r="K712" s="475"/>
      <c r="L712" s="539"/>
      <c r="M712" s="478"/>
      <c r="N712" s="475"/>
      <c r="O712" s="478"/>
      <c r="P712" s="472"/>
      <c r="Q712" s="472"/>
      <c r="R712" s="472"/>
      <c r="S712" s="472"/>
      <c r="T712" s="475"/>
      <c r="U712" s="478"/>
      <c r="V712" s="472"/>
      <c r="W712" s="475"/>
      <c r="X712" s="58"/>
      <c r="Y712" s="58"/>
      <c r="Z712" s="58"/>
      <c r="AA712" s="58"/>
      <c r="AB712" s="58"/>
      <c r="AC712" s="58"/>
      <c r="AD712" s="58"/>
      <c r="AE712" s="58"/>
      <c r="AF712" s="58"/>
      <c r="AG712" s="58"/>
      <c r="AH712" s="58"/>
      <c r="AI712" s="58"/>
      <c r="AJ712" s="58"/>
      <c r="AK712" s="58"/>
      <c r="AN712" s="1"/>
      <c r="AO712" s="1"/>
      <c r="AP712" s="1"/>
      <c r="AQ712" s="1"/>
      <c r="AR712" s="1"/>
      <c r="AS712" s="1"/>
      <c r="AT712" s="58"/>
      <c r="AU712" s="58"/>
      <c r="AW712" s="57"/>
      <c r="AX712" s="282"/>
      <c r="AY712" s="282"/>
      <c r="AZ712" s="282"/>
      <c r="BA712" s="282"/>
      <c r="BB712" s="282"/>
      <c r="BC712" s="282"/>
      <c r="BD712" s="234"/>
      <c r="BE712" s="234"/>
    </row>
    <row r="713" spans="2:65" s="34" customFormat="1" ht="15" customHeight="1">
      <c r="B713" s="455" t="s">
        <v>51</v>
      </c>
      <c r="C713" s="456"/>
      <c r="D713" s="456"/>
      <c r="E713" s="456"/>
      <c r="F713" s="456"/>
      <c r="G713" s="456"/>
      <c r="H713" s="456"/>
      <c r="I713" s="457"/>
      <c r="J713" s="455" t="s">
        <v>6</v>
      </c>
      <c r="K713" s="456"/>
      <c r="L713" s="456"/>
      <c r="M713" s="456"/>
      <c r="N713" s="464"/>
      <c r="O713" s="467" t="s">
        <v>52</v>
      </c>
      <c r="P713" s="456"/>
      <c r="Q713" s="456"/>
      <c r="R713" s="456"/>
      <c r="S713" s="456"/>
      <c r="T713" s="456"/>
      <c r="U713" s="457"/>
      <c r="V713" s="65" t="s">
        <v>53</v>
      </c>
      <c r="W713" s="66"/>
      <c r="X713" s="66"/>
      <c r="Y713" s="479" t="s">
        <v>54</v>
      </c>
      <c r="Z713" s="479"/>
      <c r="AA713" s="479"/>
      <c r="AB713" s="479"/>
      <c r="AC713" s="479"/>
      <c r="AD713" s="479"/>
      <c r="AE713" s="479"/>
      <c r="AF713" s="479"/>
      <c r="AG713" s="479"/>
      <c r="AH713" s="479"/>
      <c r="AI713" s="66"/>
      <c r="AJ713" s="66"/>
      <c r="AK713" s="67"/>
      <c r="AL713" s="480" t="s">
        <v>275</v>
      </c>
      <c r="AM713" s="480"/>
      <c r="AN713" s="481" t="s">
        <v>33</v>
      </c>
      <c r="AO713" s="481"/>
      <c r="AP713" s="481"/>
      <c r="AQ713" s="481"/>
      <c r="AR713" s="481"/>
      <c r="AS713" s="482"/>
      <c r="AT713" s="58"/>
      <c r="AU713" s="58"/>
      <c r="AW713" s="57"/>
      <c r="AX713" s="282"/>
      <c r="AY713" s="282"/>
      <c r="AZ713" s="282"/>
      <c r="BA713" s="282"/>
      <c r="BB713" s="282"/>
      <c r="BC713" s="282"/>
      <c r="BD713" s="234"/>
      <c r="BE713" s="234"/>
    </row>
    <row r="714" spans="2:65" s="34" customFormat="1" ht="13.5" customHeight="1">
      <c r="B714" s="458"/>
      <c r="C714" s="459"/>
      <c r="D714" s="459"/>
      <c r="E714" s="459"/>
      <c r="F714" s="459"/>
      <c r="G714" s="459"/>
      <c r="H714" s="459"/>
      <c r="I714" s="460"/>
      <c r="J714" s="458"/>
      <c r="K714" s="459"/>
      <c r="L714" s="459"/>
      <c r="M714" s="459"/>
      <c r="N714" s="465"/>
      <c r="O714" s="468"/>
      <c r="P714" s="459"/>
      <c r="Q714" s="459"/>
      <c r="R714" s="459"/>
      <c r="S714" s="459"/>
      <c r="T714" s="459"/>
      <c r="U714" s="460"/>
      <c r="V714" s="483" t="s">
        <v>7</v>
      </c>
      <c r="W714" s="484"/>
      <c r="X714" s="484"/>
      <c r="Y714" s="485"/>
      <c r="Z714" s="489" t="s">
        <v>16</v>
      </c>
      <c r="AA714" s="490"/>
      <c r="AB714" s="490"/>
      <c r="AC714" s="491"/>
      <c r="AD714" s="495" t="s">
        <v>17</v>
      </c>
      <c r="AE714" s="496"/>
      <c r="AF714" s="496"/>
      <c r="AG714" s="497"/>
      <c r="AH714" s="501" t="s">
        <v>135</v>
      </c>
      <c r="AI714" s="502"/>
      <c r="AJ714" s="502"/>
      <c r="AK714" s="503"/>
      <c r="AL714" s="507" t="s">
        <v>276</v>
      </c>
      <c r="AM714" s="507"/>
      <c r="AN714" s="509" t="s">
        <v>19</v>
      </c>
      <c r="AO714" s="510"/>
      <c r="AP714" s="510"/>
      <c r="AQ714" s="510"/>
      <c r="AR714" s="511"/>
      <c r="AS714" s="512"/>
      <c r="AT714" s="58"/>
      <c r="AU714" s="58"/>
      <c r="AW714" s="57"/>
      <c r="AX714" s="282"/>
      <c r="AY714" s="345" t="s">
        <v>302</v>
      </c>
      <c r="AZ714" s="345" t="s">
        <v>302</v>
      </c>
      <c r="BA714" s="345" t="s">
        <v>300</v>
      </c>
      <c r="BB714" s="667" t="s">
        <v>301</v>
      </c>
      <c r="BC714" s="668"/>
      <c r="BD714" s="234"/>
      <c r="BE714" s="234"/>
    </row>
    <row r="715" spans="2:65" s="34" customFormat="1" ht="13.5" customHeight="1">
      <c r="B715" s="461"/>
      <c r="C715" s="462"/>
      <c r="D715" s="462"/>
      <c r="E715" s="462"/>
      <c r="F715" s="462"/>
      <c r="G715" s="462"/>
      <c r="H715" s="462"/>
      <c r="I715" s="463"/>
      <c r="J715" s="461"/>
      <c r="K715" s="462"/>
      <c r="L715" s="462"/>
      <c r="M715" s="462"/>
      <c r="N715" s="466"/>
      <c r="O715" s="469"/>
      <c r="P715" s="462"/>
      <c r="Q715" s="462"/>
      <c r="R715" s="462"/>
      <c r="S715" s="462"/>
      <c r="T715" s="462"/>
      <c r="U715" s="463"/>
      <c r="V715" s="486"/>
      <c r="W715" s="487"/>
      <c r="X715" s="487"/>
      <c r="Y715" s="488"/>
      <c r="Z715" s="492"/>
      <c r="AA715" s="493"/>
      <c r="AB715" s="493"/>
      <c r="AC715" s="494"/>
      <c r="AD715" s="498"/>
      <c r="AE715" s="499"/>
      <c r="AF715" s="499"/>
      <c r="AG715" s="500"/>
      <c r="AH715" s="504"/>
      <c r="AI715" s="505"/>
      <c r="AJ715" s="505"/>
      <c r="AK715" s="506"/>
      <c r="AL715" s="508"/>
      <c r="AM715" s="508"/>
      <c r="AN715" s="513"/>
      <c r="AO715" s="513"/>
      <c r="AP715" s="513"/>
      <c r="AQ715" s="513"/>
      <c r="AR715" s="513"/>
      <c r="AS715" s="514"/>
      <c r="AT715" s="58"/>
      <c r="AU715" s="58"/>
      <c r="AW715" s="57"/>
      <c r="AX715" s="282"/>
      <c r="AY715" s="346"/>
      <c r="AZ715" s="347" t="s">
        <v>296</v>
      </c>
      <c r="BA715" s="347" t="s">
        <v>299</v>
      </c>
      <c r="BB715" s="348" t="s">
        <v>297</v>
      </c>
      <c r="BC715" s="347" t="s">
        <v>296</v>
      </c>
      <c r="BD715" s="234"/>
      <c r="BE715" s="234"/>
      <c r="BL715" s="234" t="s">
        <v>310</v>
      </c>
      <c r="BM715" s="234" t="s">
        <v>203</v>
      </c>
    </row>
    <row r="716" spans="2:65" s="34" customFormat="1" ht="18" customHeight="1">
      <c r="B716" s="414"/>
      <c r="C716" s="415"/>
      <c r="D716" s="415"/>
      <c r="E716" s="415"/>
      <c r="F716" s="415"/>
      <c r="G716" s="415"/>
      <c r="H716" s="415"/>
      <c r="I716" s="451"/>
      <c r="J716" s="414"/>
      <c r="K716" s="415"/>
      <c r="L716" s="415"/>
      <c r="M716" s="415"/>
      <c r="N716" s="416"/>
      <c r="O716" s="389"/>
      <c r="P716" s="392" t="s">
        <v>0</v>
      </c>
      <c r="Q716" s="387"/>
      <c r="R716" s="380" t="s">
        <v>1</v>
      </c>
      <c r="S716" s="193"/>
      <c r="T716" s="420" t="s">
        <v>56</v>
      </c>
      <c r="U716" s="421"/>
      <c r="V716" s="422"/>
      <c r="W716" s="423"/>
      <c r="X716" s="423"/>
      <c r="Y716" s="76" t="s">
        <v>8</v>
      </c>
      <c r="Z716" s="45"/>
      <c r="AA716" s="46"/>
      <c r="AB716" s="46"/>
      <c r="AC716" s="44" t="s">
        <v>8</v>
      </c>
      <c r="AD716" s="45"/>
      <c r="AE716" s="46"/>
      <c r="AF716" s="46"/>
      <c r="AG716" s="47" t="s">
        <v>8</v>
      </c>
      <c r="AH716" s="409">
        <f>IF(V716="賃金で算定",V717+Z717-AD717,0)</f>
        <v>0</v>
      </c>
      <c r="AI716" s="410"/>
      <c r="AJ716" s="410"/>
      <c r="AK716" s="411"/>
      <c r="AL716" s="68"/>
      <c r="AM716" s="69"/>
      <c r="AN716" s="412"/>
      <c r="AO716" s="413"/>
      <c r="AP716" s="413"/>
      <c r="AQ716" s="413"/>
      <c r="AR716" s="413"/>
      <c r="AS716" s="47" t="s">
        <v>8</v>
      </c>
      <c r="AT716" s="58"/>
      <c r="AU716" s="58"/>
      <c r="AV716" s="55" t="str">
        <f>IF(OR(O716="",Q716=""),"", IF(O716&lt;20,DATE(O716+118,Q716,IF(S716="",1,S716)),DATE(O716+88,Q716,IF(S716="",1,S716))))</f>
        <v/>
      </c>
      <c r="AW716" s="57" t="str">
        <f>IF(AV716&lt;=設定シート!C$15,"昔",IF(AV716&lt;=設定シート!E$15,"上",IF(AV716&lt;=設定シート!G$15,"中","下")))</f>
        <v>下</v>
      </c>
      <c r="AX716" s="282">
        <f>IF(AV716&lt;=設定シート!$E$36,5,IF(AV716&lt;=設定シート!$I$36,7,IF(AV716&lt;=設定シート!$M$36,9,11)))</f>
        <v>11</v>
      </c>
      <c r="AY716" s="351"/>
      <c r="AZ716" s="349"/>
      <c r="BA716" s="353">
        <f>AN716</f>
        <v>0</v>
      </c>
      <c r="BB716" s="349"/>
      <c r="BC716" s="349"/>
      <c r="BD716" s="234"/>
      <c r="BE716" s="234"/>
      <c r="BL716" s="1"/>
      <c r="BM716" s="1"/>
    </row>
    <row r="717" spans="2:65" s="34" customFormat="1" ht="18" customHeight="1">
      <c r="B717" s="417"/>
      <c r="C717" s="418"/>
      <c r="D717" s="418"/>
      <c r="E717" s="418"/>
      <c r="F717" s="418"/>
      <c r="G717" s="418"/>
      <c r="H717" s="418"/>
      <c r="I717" s="452"/>
      <c r="J717" s="417"/>
      <c r="K717" s="418"/>
      <c r="L717" s="418"/>
      <c r="M717" s="418"/>
      <c r="N717" s="419"/>
      <c r="O717" s="390"/>
      <c r="P717" s="386" t="s">
        <v>0</v>
      </c>
      <c r="Q717" s="388"/>
      <c r="R717" s="35" t="s">
        <v>1</v>
      </c>
      <c r="S717" s="196"/>
      <c r="T717" s="424" t="s">
        <v>57</v>
      </c>
      <c r="U717" s="425"/>
      <c r="V717" s="426"/>
      <c r="W717" s="427"/>
      <c r="X717" s="427"/>
      <c r="Y717" s="428"/>
      <c r="Z717" s="453"/>
      <c r="AA717" s="454"/>
      <c r="AB717" s="454"/>
      <c r="AC717" s="454"/>
      <c r="AD717" s="426">
        <v>0</v>
      </c>
      <c r="AE717" s="427"/>
      <c r="AF717" s="427"/>
      <c r="AG717" s="428"/>
      <c r="AH717" s="402">
        <f>IF(V716="賃金で算定",0,V717+Z717-AD717)</f>
        <v>0</v>
      </c>
      <c r="AI717" s="402"/>
      <c r="AJ717" s="402"/>
      <c r="AK717" s="403"/>
      <c r="AL717" s="407">
        <f>IF(V716="賃金で算定","賃金で算定",IF(OR(V717=0,$F734="",AV716=""),0,IF(AW716="昔",VLOOKUP($F734,労務比率,AX716,FALSE),IF(AW716="上",VLOOKUP($F734,労務比率,AX716,FALSE),IF(AW716="中",VLOOKUP($F734,労務比率,AX716,FALSE),VLOOKUP($F734,労務比率,AX716,FALSE))))))</f>
        <v>0</v>
      </c>
      <c r="AM717" s="408"/>
      <c r="AN717" s="404">
        <f>IF(V716="賃金で算定",0,INT(AH717*AL717/100))</f>
        <v>0</v>
      </c>
      <c r="AO717" s="405"/>
      <c r="AP717" s="405"/>
      <c r="AQ717" s="405"/>
      <c r="AR717" s="405"/>
      <c r="AS717" s="39"/>
      <c r="AT717" s="58"/>
      <c r="AU717" s="58"/>
      <c r="AV717" s="55"/>
      <c r="AW717" s="57"/>
      <c r="AX717" s="282"/>
      <c r="AY717" s="352">
        <f>AH717</f>
        <v>0</v>
      </c>
      <c r="AZ717" s="350">
        <f>IF(AV716&lt;=設定シート!C$85,AH717,IF(AND(AV716&gt;=設定シート!E$85,AV716&lt;=設定シート!G$85),AH717*105/108,AH717))</f>
        <v>0</v>
      </c>
      <c r="BA717" s="347"/>
      <c r="BB717" s="350">
        <f>IF($AL717="賃金で算定",0,INT(AY717*$AL717/100))</f>
        <v>0</v>
      </c>
      <c r="BC717" s="350">
        <f>IF(AY717=AZ717,BB717,AZ717*$AL717/100)</f>
        <v>0</v>
      </c>
      <c r="BD717" s="234"/>
      <c r="BE717" s="234"/>
      <c r="BL717" s="234">
        <f>IF(AY717=AZ717,0,1)</f>
        <v>0</v>
      </c>
      <c r="BM717" s="234" t="str">
        <f>IF(BL717=1,AL717,"")</f>
        <v/>
      </c>
    </row>
    <row r="718" spans="2:65" s="34" customFormat="1" ht="18" customHeight="1">
      <c r="B718" s="414"/>
      <c r="C718" s="415"/>
      <c r="D718" s="415"/>
      <c r="E718" s="415"/>
      <c r="F718" s="415"/>
      <c r="G718" s="415"/>
      <c r="H718" s="415"/>
      <c r="I718" s="451"/>
      <c r="J718" s="414"/>
      <c r="K718" s="415"/>
      <c r="L718" s="415"/>
      <c r="M718" s="415"/>
      <c r="N718" s="416"/>
      <c r="O718" s="389"/>
      <c r="P718" s="392" t="s">
        <v>45</v>
      </c>
      <c r="Q718" s="387"/>
      <c r="R718" s="380" t="s">
        <v>46</v>
      </c>
      <c r="S718" s="193"/>
      <c r="T718" s="420" t="s">
        <v>47</v>
      </c>
      <c r="U718" s="421"/>
      <c r="V718" s="422"/>
      <c r="W718" s="423"/>
      <c r="X718" s="423"/>
      <c r="Y718" s="77"/>
      <c r="Z718" s="41"/>
      <c r="AA718" s="42"/>
      <c r="AB718" s="42"/>
      <c r="AC718" s="43"/>
      <c r="AD718" s="41"/>
      <c r="AE718" s="42"/>
      <c r="AF718" s="42"/>
      <c r="AG718" s="48"/>
      <c r="AH718" s="409">
        <f>IF(V718="賃金で算定",V719+Z719-AD719,0)</f>
        <v>0</v>
      </c>
      <c r="AI718" s="410"/>
      <c r="AJ718" s="410"/>
      <c r="AK718" s="411"/>
      <c r="AL718" s="68"/>
      <c r="AM718" s="69"/>
      <c r="AN718" s="412"/>
      <c r="AO718" s="413"/>
      <c r="AP718" s="413"/>
      <c r="AQ718" s="413"/>
      <c r="AR718" s="413"/>
      <c r="AS718" s="40"/>
      <c r="AT718" s="58"/>
      <c r="AU718" s="58"/>
      <c r="AV718" s="55" t="str">
        <f>IF(OR(O718="",Q718=""),"", IF(O718&lt;20,DATE(O718+118,Q718,IF(S718="",1,S718)),DATE(O718+88,Q718,IF(S718="",1,S718))))</f>
        <v/>
      </c>
      <c r="AW718" s="57" t="str">
        <f>IF(AV718&lt;=設定シート!C$15,"昔",IF(AV718&lt;=設定シート!E$15,"上",IF(AV718&lt;=設定シート!G$15,"中","下")))</f>
        <v>下</v>
      </c>
      <c r="AX718" s="282">
        <f>IF(AV718&lt;=設定シート!$E$36,5,IF(AV718&lt;=設定シート!$I$36,7,IF(AV718&lt;=設定シート!$M$36,9,11)))</f>
        <v>11</v>
      </c>
      <c r="AY718" s="351"/>
      <c r="AZ718" s="349"/>
      <c r="BA718" s="353">
        <f t="shared" ref="BA718" si="394">AN718</f>
        <v>0</v>
      </c>
      <c r="BB718" s="349"/>
      <c r="BC718" s="349"/>
      <c r="BD718" s="234"/>
      <c r="BE718" s="234"/>
      <c r="BL718" s="234"/>
      <c r="BM718" s="234"/>
    </row>
    <row r="719" spans="2:65" s="34" customFormat="1" ht="18" customHeight="1">
      <c r="B719" s="417"/>
      <c r="C719" s="418"/>
      <c r="D719" s="418"/>
      <c r="E719" s="418"/>
      <c r="F719" s="418"/>
      <c r="G719" s="418"/>
      <c r="H719" s="418"/>
      <c r="I719" s="452"/>
      <c r="J719" s="417"/>
      <c r="K719" s="418"/>
      <c r="L719" s="418"/>
      <c r="M719" s="418"/>
      <c r="N719" s="419"/>
      <c r="O719" s="390"/>
      <c r="P719" s="393" t="s">
        <v>45</v>
      </c>
      <c r="Q719" s="388"/>
      <c r="R719" s="381" t="s">
        <v>46</v>
      </c>
      <c r="S719" s="196"/>
      <c r="T719" s="424" t="s">
        <v>48</v>
      </c>
      <c r="U719" s="425"/>
      <c r="V719" s="426"/>
      <c r="W719" s="427"/>
      <c r="X719" s="427"/>
      <c r="Y719" s="428"/>
      <c r="Z719" s="453"/>
      <c r="AA719" s="454"/>
      <c r="AB719" s="454"/>
      <c r="AC719" s="454"/>
      <c r="AD719" s="426">
        <v>0</v>
      </c>
      <c r="AE719" s="427"/>
      <c r="AF719" s="427"/>
      <c r="AG719" s="428"/>
      <c r="AH719" s="402">
        <f>IF(V718="賃金で算定",0,V719+Z719-AD719)</f>
        <v>0</v>
      </c>
      <c r="AI719" s="402"/>
      <c r="AJ719" s="402"/>
      <c r="AK719" s="403"/>
      <c r="AL719" s="407">
        <f>IF(V718="賃金で算定","賃金で算定",IF(OR(V719=0,$F734="",AV718=""),0,IF(AW718="昔",VLOOKUP($F734,労務比率,AX718,FALSE),IF(AW718="上",VLOOKUP($F734,労務比率,AX718,FALSE),IF(AW718="中",VLOOKUP($F734,労務比率,AX718,FALSE),VLOOKUP($F734,労務比率,AX718,FALSE))))))</f>
        <v>0</v>
      </c>
      <c r="AM719" s="408"/>
      <c r="AN719" s="404">
        <f>IF(V718="賃金で算定",0,INT(AH719*AL719/100))</f>
        <v>0</v>
      </c>
      <c r="AO719" s="405"/>
      <c r="AP719" s="405"/>
      <c r="AQ719" s="405"/>
      <c r="AR719" s="405"/>
      <c r="AS719" s="39"/>
      <c r="AT719" s="58"/>
      <c r="AU719" s="58"/>
      <c r="AV719" s="55"/>
      <c r="AW719" s="57"/>
      <c r="AX719" s="282"/>
      <c r="AY719" s="352">
        <f t="shared" ref="AY719" si="395">AH719</f>
        <v>0</v>
      </c>
      <c r="AZ719" s="350">
        <f>IF(AV718&lt;=設定シート!C$85,AH719,IF(AND(AV718&gt;=設定シート!E$85,AV718&lt;=設定シート!G$85),AH719*105/108,AH719))</f>
        <v>0</v>
      </c>
      <c r="BA719" s="347"/>
      <c r="BB719" s="350">
        <f t="shared" ref="BB719" si="396">IF($AL719="賃金で算定",0,INT(AY719*$AL719/100))</f>
        <v>0</v>
      </c>
      <c r="BC719" s="350">
        <f>IF(AY719=AZ719,BB719,AZ719*$AL719/100)</f>
        <v>0</v>
      </c>
      <c r="BD719" s="234"/>
      <c r="BE719" s="234"/>
      <c r="BL719" s="234">
        <f>IF(AY719=AZ719,0,1)</f>
        <v>0</v>
      </c>
      <c r="BM719" s="234" t="str">
        <f>IF(BL719=1,AL719,"")</f>
        <v/>
      </c>
    </row>
    <row r="720" spans="2:65" s="34" customFormat="1" ht="18" customHeight="1">
      <c r="B720" s="414"/>
      <c r="C720" s="415"/>
      <c r="D720" s="415"/>
      <c r="E720" s="415"/>
      <c r="F720" s="415"/>
      <c r="G720" s="415"/>
      <c r="H720" s="415"/>
      <c r="I720" s="451"/>
      <c r="J720" s="414"/>
      <c r="K720" s="415"/>
      <c r="L720" s="415"/>
      <c r="M720" s="415"/>
      <c r="N720" s="416"/>
      <c r="O720" s="389"/>
      <c r="P720" s="392" t="s">
        <v>45</v>
      </c>
      <c r="Q720" s="387"/>
      <c r="R720" s="380" t="s">
        <v>46</v>
      </c>
      <c r="S720" s="193"/>
      <c r="T720" s="420" t="s">
        <v>47</v>
      </c>
      <c r="U720" s="421"/>
      <c r="V720" s="422"/>
      <c r="W720" s="423"/>
      <c r="X720" s="423"/>
      <c r="Y720" s="77"/>
      <c r="Z720" s="41"/>
      <c r="AA720" s="42"/>
      <c r="AB720" s="42"/>
      <c r="AC720" s="43"/>
      <c r="AD720" s="41"/>
      <c r="AE720" s="42"/>
      <c r="AF720" s="42"/>
      <c r="AG720" s="48"/>
      <c r="AH720" s="409">
        <f>IF(V720="賃金で算定",V721+Z721-AD721,0)</f>
        <v>0</v>
      </c>
      <c r="AI720" s="410"/>
      <c r="AJ720" s="410"/>
      <c r="AK720" s="411"/>
      <c r="AL720" s="68"/>
      <c r="AM720" s="69"/>
      <c r="AN720" s="412"/>
      <c r="AO720" s="413"/>
      <c r="AP720" s="413"/>
      <c r="AQ720" s="413"/>
      <c r="AR720" s="413"/>
      <c r="AS720" s="40"/>
      <c r="AT720" s="58"/>
      <c r="AU720" s="58"/>
      <c r="AV720" s="55" t="str">
        <f>IF(OR(O720="",Q720=""),"", IF(O720&lt;20,DATE(O720+118,Q720,IF(S720="",1,S720)),DATE(O720+88,Q720,IF(S720="",1,S720))))</f>
        <v/>
      </c>
      <c r="AW720" s="57" t="str">
        <f>IF(AV720&lt;=設定シート!C$15,"昔",IF(AV720&lt;=設定シート!E$15,"上",IF(AV720&lt;=設定シート!G$15,"中","下")))</f>
        <v>下</v>
      </c>
      <c r="AX720" s="282">
        <f>IF(AV720&lt;=設定シート!$E$36,5,IF(AV720&lt;=設定シート!$I$36,7,IF(AV720&lt;=設定シート!$M$36,9,11)))</f>
        <v>11</v>
      </c>
      <c r="AY720" s="351"/>
      <c r="AZ720" s="349"/>
      <c r="BA720" s="353">
        <f t="shared" ref="BA720" si="397">AN720</f>
        <v>0</v>
      </c>
      <c r="BB720" s="349"/>
      <c r="BC720" s="349"/>
      <c r="BD720" s="234"/>
      <c r="BE720" s="234"/>
      <c r="BL720" s="1"/>
      <c r="BM720" s="1"/>
    </row>
    <row r="721" spans="2:65" s="34" customFormat="1" ht="18" customHeight="1">
      <c r="B721" s="417"/>
      <c r="C721" s="418"/>
      <c r="D721" s="418"/>
      <c r="E721" s="418"/>
      <c r="F721" s="418"/>
      <c r="G721" s="418"/>
      <c r="H721" s="418"/>
      <c r="I721" s="452"/>
      <c r="J721" s="417"/>
      <c r="K721" s="418"/>
      <c r="L721" s="418"/>
      <c r="M721" s="418"/>
      <c r="N721" s="419"/>
      <c r="O721" s="390"/>
      <c r="P721" s="393" t="s">
        <v>45</v>
      </c>
      <c r="Q721" s="388"/>
      <c r="R721" s="381" t="s">
        <v>46</v>
      </c>
      <c r="S721" s="196"/>
      <c r="T721" s="424" t="s">
        <v>48</v>
      </c>
      <c r="U721" s="425"/>
      <c r="V721" s="426"/>
      <c r="W721" s="427"/>
      <c r="X721" s="427"/>
      <c r="Y721" s="428"/>
      <c r="Z721" s="426"/>
      <c r="AA721" s="427"/>
      <c r="AB721" s="427"/>
      <c r="AC721" s="427"/>
      <c r="AD721" s="426">
        <v>0</v>
      </c>
      <c r="AE721" s="427"/>
      <c r="AF721" s="427"/>
      <c r="AG721" s="428"/>
      <c r="AH721" s="402">
        <f>IF(V720="賃金で算定",0,V721+Z721-AD721)</f>
        <v>0</v>
      </c>
      <c r="AI721" s="402"/>
      <c r="AJ721" s="402"/>
      <c r="AK721" s="403"/>
      <c r="AL721" s="407">
        <f>IF(V720="賃金で算定","賃金で算定",IF(OR(V721=0,$F734="",AV720=""),0,IF(AW720="昔",VLOOKUP($F734,労務比率,AX720,FALSE),IF(AW720="上",VLOOKUP($F734,労務比率,AX720,FALSE),IF(AW720="中",VLOOKUP($F734,労務比率,AX720,FALSE),VLOOKUP($F734,労務比率,AX720,FALSE))))))</f>
        <v>0</v>
      </c>
      <c r="AM721" s="408"/>
      <c r="AN721" s="404">
        <f>IF(V720="賃金で算定",0,INT(AH721*AL721/100))</f>
        <v>0</v>
      </c>
      <c r="AO721" s="405"/>
      <c r="AP721" s="405"/>
      <c r="AQ721" s="405"/>
      <c r="AR721" s="405"/>
      <c r="AS721" s="39"/>
      <c r="AT721" s="58"/>
      <c r="AU721" s="58"/>
      <c r="AV721" s="55"/>
      <c r="AW721" s="57"/>
      <c r="AX721" s="282"/>
      <c r="AY721" s="352">
        <f t="shared" ref="AY721" si="398">AH721</f>
        <v>0</v>
      </c>
      <c r="AZ721" s="350">
        <f>IF(AV720&lt;=設定シート!C$85,AH721,IF(AND(AV720&gt;=設定シート!E$85,AV720&lt;=設定シート!G$85),AH721*105/108,AH721))</f>
        <v>0</v>
      </c>
      <c r="BA721" s="347"/>
      <c r="BB721" s="350">
        <f t="shared" ref="BB721" si="399">IF($AL721="賃金で算定",0,INT(AY721*$AL721/100))</f>
        <v>0</v>
      </c>
      <c r="BC721" s="350">
        <f>IF(AY721=AZ721,BB721,AZ721*$AL721/100)</f>
        <v>0</v>
      </c>
      <c r="BD721" s="234"/>
      <c r="BE721" s="234"/>
      <c r="BL721" s="234">
        <f>IF(AY721=AZ721,0,1)</f>
        <v>0</v>
      </c>
      <c r="BM721" s="234" t="str">
        <f>IF(BL721=1,AL721,"")</f>
        <v/>
      </c>
    </row>
    <row r="722" spans="2:65" s="34" customFormat="1" ht="18" customHeight="1">
      <c r="B722" s="414"/>
      <c r="C722" s="415"/>
      <c r="D722" s="415"/>
      <c r="E722" s="415"/>
      <c r="F722" s="415"/>
      <c r="G722" s="415"/>
      <c r="H722" s="415"/>
      <c r="I722" s="451"/>
      <c r="J722" s="414"/>
      <c r="K722" s="415"/>
      <c r="L722" s="415"/>
      <c r="M722" s="415"/>
      <c r="N722" s="416"/>
      <c r="O722" s="389"/>
      <c r="P722" s="392" t="s">
        <v>45</v>
      </c>
      <c r="Q722" s="387"/>
      <c r="R722" s="380" t="s">
        <v>46</v>
      </c>
      <c r="S722" s="193"/>
      <c r="T722" s="420" t="s">
        <v>47</v>
      </c>
      <c r="U722" s="421"/>
      <c r="V722" s="422"/>
      <c r="W722" s="423"/>
      <c r="X722" s="423"/>
      <c r="Y722" s="78"/>
      <c r="Z722" s="37"/>
      <c r="AA722" s="38"/>
      <c r="AB722" s="38"/>
      <c r="AC722" s="49"/>
      <c r="AD722" s="37"/>
      <c r="AE722" s="38"/>
      <c r="AF722" s="38"/>
      <c r="AG722" s="50"/>
      <c r="AH722" s="409">
        <f>IF(V722="賃金で算定",V723+Z723-AD723,0)</f>
        <v>0</v>
      </c>
      <c r="AI722" s="410"/>
      <c r="AJ722" s="410"/>
      <c r="AK722" s="411"/>
      <c r="AL722" s="68"/>
      <c r="AM722" s="69"/>
      <c r="AN722" s="412"/>
      <c r="AO722" s="413"/>
      <c r="AP722" s="413"/>
      <c r="AQ722" s="413"/>
      <c r="AR722" s="413"/>
      <c r="AS722" s="40"/>
      <c r="AT722" s="58"/>
      <c r="AU722" s="58"/>
      <c r="AV722" s="55" t="str">
        <f>IF(OR(O722="",Q722=""),"", IF(O722&lt;20,DATE(O722+118,Q722,IF(S722="",1,S722)),DATE(O722+88,Q722,IF(S722="",1,S722))))</f>
        <v/>
      </c>
      <c r="AW722" s="57" t="str">
        <f>IF(AV722&lt;=設定シート!C$15,"昔",IF(AV722&lt;=設定シート!E$15,"上",IF(AV722&lt;=設定シート!G$15,"中","下")))</f>
        <v>下</v>
      </c>
      <c r="AX722" s="282">
        <f>IF(AV722&lt;=設定シート!$E$36,5,IF(AV722&lt;=設定シート!$I$36,7,IF(AV722&lt;=設定シート!$M$36,9,11)))</f>
        <v>11</v>
      </c>
      <c r="AY722" s="351"/>
      <c r="AZ722" s="349"/>
      <c r="BA722" s="353">
        <f t="shared" ref="BA722" si="400">AN722</f>
        <v>0</v>
      </c>
      <c r="BB722" s="349"/>
      <c r="BC722" s="349"/>
      <c r="BD722" s="234"/>
      <c r="BE722" s="234"/>
      <c r="BL722" s="1"/>
      <c r="BM722" s="1"/>
    </row>
    <row r="723" spans="2:65" s="34" customFormat="1" ht="18" customHeight="1">
      <c r="B723" s="417"/>
      <c r="C723" s="418"/>
      <c r="D723" s="418"/>
      <c r="E723" s="418"/>
      <c r="F723" s="418"/>
      <c r="G723" s="418"/>
      <c r="H723" s="418"/>
      <c r="I723" s="452"/>
      <c r="J723" s="417"/>
      <c r="K723" s="418"/>
      <c r="L723" s="418"/>
      <c r="M723" s="418"/>
      <c r="N723" s="419"/>
      <c r="O723" s="390"/>
      <c r="P723" s="393" t="s">
        <v>45</v>
      </c>
      <c r="Q723" s="388"/>
      <c r="R723" s="381" t="s">
        <v>46</v>
      </c>
      <c r="S723" s="196"/>
      <c r="T723" s="424" t="s">
        <v>48</v>
      </c>
      <c r="U723" s="425"/>
      <c r="V723" s="426"/>
      <c r="W723" s="427"/>
      <c r="X723" s="427"/>
      <c r="Y723" s="428"/>
      <c r="Z723" s="453"/>
      <c r="AA723" s="454"/>
      <c r="AB723" s="454"/>
      <c r="AC723" s="454"/>
      <c r="AD723" s="426">
        <v>0</v>
      </c>
      <c r="AE723" s="427"/>
      <c r="AF723" s="427"/>
      <c r="AG723" s="428"/>
      <c r="AH723" s="402">
        <f>IF(V722="賃金で算定",0,V723+Z723-AD723)</f>
        <v>0</v>
      </c>
      <c r="AI723" s="402"/>
      <c r="AJ723" s="402"/>
      <c r="AK723" s="403"/>
      <c r="AL723" s="407">
        <f>IF(V722="賃金で算定","賃金で算定",IF(OR(V723=0,$F734="",AV722=""),0,IF(AW722="昔",VLOOKUP($F734,労務比率,AX722,FALSE),IF(AW722="上",VLOOKUP($F734,労務比率,AX722,FALSE),IF(AW722="中",VLOOKUP($F734,労務比率,AX722,FALSE),VLOOKUP($F734,労務比率,AX722,FALSE))))))</f>
        <v>0</v>
      </c>
      <c r="AM723" s="408"/>
      <c r="AN723" s="404">
        <f>IF(V722="賃金で算定",0,INT(AH723*AL723/100))</f>
        <v>0</v>
      </c>
      <c r="AO723" s="405"/>
      <c r="AP723" s="405"/>
      <c r="AQ723" s="405"/>
      <c r="AR723" s="405"/>
      <c r="AS723" s="39"/>
      <c r="AT723" s="58"/>
      <c r="AU723" s="58"/>
      <c r="AV723" s="55"/>
      <c r="AW723" s="57"/>
      <c r="AX723" s="282"/>
      <c r="AY723" s="352">
        <f t="shared" ref="AY723" si="401">AH723</f>
        <v>0</v>
      </c>
      <c r="AZ723" s="350">
        <f>IF(AV722&lt;=設定シート!C$85,AH723,IF(AND(AV722&gt;=設定シート!E$85,AV722&lt;=設定シート!G$85),AH723*105/108,AH723))</f>
        <v>0</v>
      </c>
      <c r="BA723" s="347"/>
      <c r="BB723" s="350">
        <f t="shared" ref="BB723" si="402">IF($AL723="賃金で算定",0,INT(AY723*$AL723/100))</f>
        <v>0</v>
      </c>
      <c r="BC723" s="350">
        <f>IF(AY723=AZ723,BB723,AZ723*$AL723/100)</f>
        <v>0</v>
      </c>
      <c r="BD723" s="234"/>
      <c r="BE723" s="234"/>
      <c r="BL723" s="234">
        <f>IF(AY723=AZ723,0,1)</f>
        <v>0</v>
      </c>
      <c r="BM723" s="234" t="str">
        <f>IF(BL723=1,AL723,"")</f>
        <v/>
      </c>
    </row>
    <row r="724" spans="2:65" s="34" customFormat="1" ht="18" customHeight="1">
      <c r="B724" s="414"/>
      <c r="C724" s="415"/>
      <c r="D724" s="415"/>
      <c r="E724" s="415"/>
      <c r="F724" s="415"/>
      <c r="G724" s="415"/>
      <c r="H724" s="415"/>
      <c r="I724" s="451"/>
      <c r="J724" s="414"/>
      <c r="K724" s="415"/>
      <c r="L724" s="415"/>
      <c r="M724" s="415"/>
      <c r="N724" s="416"/>
      <c r="O724" s="389"/>
      <c r="P724" s="392" t="s">
        <v>45</v>
      </c>
      <c r="Q724" s="387"/>
      <c r="R724" s="380" t="s">
        <v>46</v>
      </c>
      <c r="S724" s="193"/>
      <c r="T724" s="420" t="s">
        <v>47</v>
      </c>
      <c r="U724" s="421"/>
      <c r="V724" s="422"/>
      <c r="W724" s="423"/>
      <c r="X724" s="423"/>
      <c r="Y724" s="77"/>
      <c r="Z724" s="41"/>
      <c r="AA724" s="42"/>
      <c r="AB724" s="42"/>
      <c r="AC724" s="43"/>
      <c r="AD724" s="41"/>
      <c r="AE724" s="42"/>
      <c r="AF724" s="42"/>
      <c r="AG724" s="48"/>
      <c r="AH724" s="409">
        <f>IF(V724="賃金で算定",V725+Z725-AD725,0)</f>
        <v>0</v>
      </c>
      <c r="AI724" s="410"/>
      <c r="AJ724" s="410"/>
      <c r="AK724" s="411"/>
      <c r="AL724" s="68"/>
      <c r="AM724" s="69"/>
      <c r="AN724" s="412"/>
      <c r="AO724" s="413"/>
      <c r="AP724" s="413"/>
      <c r="AQ724" s="413"/>
      <c r="AR724" s="413"/>
      <c r="AS724" s="40"/>
      <c r="AT724" s="58"/>
      <c r="AU724" s="58"/>
      <c r="AV724" s="55" t="str">
        <f>IF(OR(O724="",Q724=""),"", IF(O724&lt;20,DATE(O724+118,Q724,IF(S724="",1,S724)),DATE(O724+88,Q724,IF(S724="",1,S724))))</f>
        <v/>
      </c>
      <c r="AW724" s="57" t="str">
        <f>IF(AV724&lt;=設定シート!C$15,"昔",IF(AV724&lt;=設定シート!E$15,"上",IF(AV724&lt;=設定シート!G$15,"中","下")))</f>
        <v>下</v>
      </c>
      <c r="AX724" s="282">
        <f>IF(AV724&lt;=設定シート!$E$36,5,IF(AV724&lt;=設定シート!$I$36,7,IF(AV724&lt;=設定シート!$M$36,9,11)))</f>
        <v>11</v>
      </c>
      <c r="AY724" s="351"/>
      <c r="AZ724" s="349"/>
      <c r="BA724" s="353">
        <f t="shared" ref="BA724" si="403">AN724</f>
        <v>0</v>
      </c>
      <c r="BB724" s="349"/>
      <c r="BC724" s="349"/>
      <c r="BD724" s="234"/>
      <c r="BE724" s="234"/>
      <c r="BL724" s="1"/>
      <c r="BM724" s="1"/>
    </row>
    <row r="725" spans="2:65" s="34" customFormat="1" ht="18" customHeight="1">
      <c r="B725" s="417"/>
      <c r="C725" s="418"/>
      <c r="D725" s="418"/>
      <c r="E725" s="418"/>
      <c r="F725" s="418"/>
      <c r="G725" s="418"/>
      <c r="H725" s="418"/>
      <c r="I725" s="452"/>
      <c r="J725" s="417"/>
      <c r="K725" s="418"/>
      <c r="L725" s="418"/>
      <c r="M725" s="418"/>
      <c r="N725" s="419"/>
      <c r="O725" s="390"/>
      <c r="P725" s="393" t="s">
        <v>45</v>
      </c>
      <c r="Q725" s="388"/>
      <c r="R725" s="381" t="s">
        <v>46</v>
      </c>
      <c r="S725" s="196"/>
      <c r="T725" s="424" t="s">
        <v>48</v>
      </c>
      <c r="U725" s="425"/>
      <c r="V725" s="426"/>
      <c r="W725" s="427"/>
      <c r="X725" s="427"/>
      <c r="Y725" s="428"/>
      <c r="Z725" s="426"/>
      <c r="AA725" s="427"/>
      <c r="AB725" s="427"/>
      <c r="AC725" s="427"/>
      <c r="AD725" s="426">
        <v>0</v>
      </c>
      <c r="AE725" s="427"/>
      <c r="AF725" s="427"/>
      <c r="AG725" s="428"/>
      <c r="AH725" s="402">
        <f>IF(V724="賃金で算定",0,V725+Z725-AD725)</f>
        <v>0</v>
      </c>
      <c r="AI725" s="402"/>
      <c r="AJ725" s="402"/>
      <c r="AK725" s="403"/>
      <c r="AL725" s="407">
        <f>IF(V724="賃金で算定","賃金で算定",IF(OR(V725=0,$F734="",AV724=""),0,IF(AW724="昔",VLOOKUP($F734,労務比率,AX724,FALSE),IF(AW724="上",VLOOKUP($F734,労務比率,AX724,FALSE),IF(AW724="中",VLOOKUP($F734,労務比率,AX724,FALSE),VLOOKUP($F734,労務比率,AX724,FALSE))))))</f>
        <v>0</v>
      </c>
      <c r="AM725" s="408"/>
      <c r="AN725" s="404">
        <f>IF(V724="賃金で算定",0,INT(AH725*AL725/100))</f>
        <v>0</v>
      </c>
      <c r="AO725" s="405"/>
      <c r="AP725" s="405"/>
      <c r="AQ725" s="405"/>
      <c r="AR725" s="405"/>
      <c r="AS725" s="39"/>
      <c r="AT725" s="58"/>
      <c r="AU725" s="58"/>
      <c r="AV725" s="55"/>
      <c r="AW725" s="57"/>
      <c r="AX725" s="282"/>
      <c r="AY725" s="352">
        <f t="shared" ref="AY725" si="404">AH725</f>
        <v>0</v>
      </c>
      <c r="AZ725" s="350">
        <f>IF(AV724&lt;=設定シート!C$85,AH725,IF(AND(AV724&gt;=設定シート!E$85,AV724&lt;=設定シート!G$85),AH725*105/108,AH725))</f>
        <v>0</v>
      </c>
      <c r="BA725" s="347"/>
      <c r="BB725" s="350">
        <f t="shared" ref="BB725" si="405">IF($AL725="賃金で算定",0,INT(AY725*$AL725/100))</f>
        <v>0</v>
      </c>
      <c r="BC725" s="350">
        <f>IF(AY725=AZ725,BB725,AZ725*$AL725/100)</f>
        <v>0</v>
      </c>
      <c r="BD725" s="234"/>
      <c r="BE725" s="234"/>
      <c r="BL725" s="234">
        <f>IF(AY725=AZ725,0,1)</f>
        <v>0</v>
      </c>
      <c r="BM725" s="234" t="str">
        <f>IF(BL725=1,AL725,"")</f>
        <v/>
      </c>
    </row>
    <row r="726" spans="2:65" s="34" customFormat="1" ht="18" customHeight="1">
      <c r="B726" s="414"/>
      <c r="C726" s="415"/>
      <c r="D726" s="415"/>
      <c r="E726" s="415"/>
      <c r="F726" s="415"/>
      <c r="G726" s="415"/>
      <c r="H726" s="415"/>
      <c r="I726" s="451"/>
      <c r="J726" s="414"/>
      <c r="K726" s="415"/>
      <c r="L726" s="415"/>
      <c r="M726" s="415"/>
      <c r="N726" s="416"/>
      <c r="O726" s="389"/>
      <c r="P726" s="392" t="s">
        <v>45</v>
      </c>
      <c r="Q726" s="387"/>
      <c r="R726" s="380" t="s">
        <v>46</v>
      </c>
      <c r="S726" s="193"/>
      <c r="T726" s="420" t="s">
        <v>47</v>
      </c>
      <c r="U726" s="421"/>
      <c r="V726" s="422"/>
      <c r="W726" s="423"/>
      <c r="X726" s="423"/>
      <c r="Y726" s="77"/>
      <c r="Z726" s="41"/>
      <c r="AA726" s="42"/>
      <c r="AB726" s="42"/>
      <c r="AC726" s="43"/>
      <c r="AD726" s="41"/>
      <c r="AE726" s="42"/>
      <c r="AF726" s="42"/>
      <c r="AG726" s="48"/>
      <c r="AH726" s="409">
        <f>IF(V726="賃金で算定",V727+Z727-AD727,0)</f>
        <v>0</v>
      </c>
      <c r="AI726" s="410"/>
      <c r="AJ726" s="410"/>
      <c r="AK726" s="411"/>
      <c r="AL726" s="68"/>
      <c r="AM726" s="69"/>
      <c r="AN726" s="412"/>
      <c r="AO726" s="413"/>
      <c r="AP726" s="413"/>
      <c r="AQ726" s="413"/>
      <c r="AR726" s="413"/>
      <c r="AS726" s="40"/>
      <c r="AT726" s="58"/>
      <c r="AU726" s="58"/>
      <c r="AV726" s="55" t="str">
        <f>IF(OR(O726="",Q726=""),"", IF(O726&lt;20,DATE(O726+118,Q726,IF(S726="",1,S726)),DATE(O726+88,Q726,IF(S726="",1,S726))))</f>
        <v/>
      </c>
      <c r="AW726" s="57" t="str">
        <f>IF(AV726&lt;=設定シート!C$15,"昔",IF(AV726&lt;=設定シート!E$15,"上",IF(AV726&lt;=設定シート!G$15,"中","下")))</f>
        <v>下</v>
      </c>
      <c r="AX726" s="282">
        <f>IF(AV726&lt;=設定シート!$E$36,5,IF(AV726&lt;=設定シート!$I$36,7,IF(AV726&lt;=設定シート!$M$36,9,11)))</f>
        <v>11</v>
      </c>
      <c r="AY726" s="351"/>
      <c r="AZ726" s="349"/>
      <c r="BA726" s="353">
        <f t="shared" ref="BA726" si="406">AN726</f>
        <v>0</v>
      </c>
      <c r="BB726" s="349"/>
      <c r="BC726" s="349"/>
      <c r="BD726" s="234"/>
      <c r="BE726" s="234"/>
      <c r="BL726" s="1"/>
      <c r="BM726" s="1"/>
    </row>
    <row r="727" spans="2:65" s="34" customFormat="1" ht="18" customHeight="1">
      <c r="B727" s="417"/>
      <c r="C727" s="418"/>
      <c r="D727" s="418"/>
      <c r="E727" s="418"/>
      <c r="F727" s="418"/>
      <c r="G727" s="418"/>
      <c r="H727" s="418"/>
      <c r="I727" s="452"/>
      <c r="J727" s="417"/>
      <c r="K727" s="418"/>
      <c r="L727" s="418"/>
      <c r="M727" s="418"/>
      <c r="N727" s="419"/>
      <c r="O727" s="390"/>
      <c r="P727" s="393" t="s">
        <v>45</v>
      </c>
      <c r="Q727" s="388"/>
      <c r="R727" s="381" t="s">
        <v>46</v>
      </c>
      <c r="S727" s="196"/>
      <c r="T727" s="424" t="s">
        <v>48</v>
      </c>
      <c r="U727" s="425"/>
      <c r="V727" s="426"/>
      <c r="W727" s="427"/>
      <c r="X727" s="427"/>
      <c r="Y727" s="428"/>
      <c r="Z727" s="426"/>
      <c r="AA727" s="427"/>
      <c r="AB727" s="427"/>
      <c r="AC727" s="427"/>
      <c r="AD727" s="426">
        <v>0</v>
      </c>
      <c r="AE727" s="427"/>
      <c r="AF727" s="427"/>
      <c r="AG727" s="428"/>
      <c r="AH727" s="402">
        <f>IF(V726="賃金で算定",0,V727+Z727-AD727)</f>
        <v>0</v>
      </c>
      <c r="AI727" s="402"/>
      <c r="AJ727" s="402"/>
      <c r="AK727" s="403"/>
      <c r="AL727" s="407">
        <f>IF(V726="賃金で算定","賃金で算定",IF(OR(V727=0,$F734="",AV726=""),0,IF(AW726="昔",VLOOKUP($F734,労務比率,AX726,FALSE),IF(AW726="上",VLOOKUP($F734,労務比率,AX726,FALSE),IF(AW726="中",VLOOKUP($F734,労務比率,AX726,FALSE),VLOOKUP($F734,労務比率,AX726,FALSE))))))</f>
        <v>0</v>
      </c>
      <c r="AM727" s="408"/>
      <c r="AN727" s="404">
        <f>IF(V726="賃金で算定",0,INT(AH727*AL727/100))</f>
        <v>0</v>
      </c>
      <c r="AO727" s="405"/>
      <c r="AP727" s="405"/>
      <c r="AQ727" s="405"/>
      <c r="AR727" s="405"/>
      <c r="AS727" s="39"/>
      <c r="AT727" s="58"/>
      <c r="AU727" s="58"/>
      <c r="AV727" s="55"/>
      <c r="AW727" s="57"/>
      <c r="AX727" s="282"/>
      <c r="AY727" s="352">
        <f t="shared" ref="AY727" si="407">AH727</f>
        <v>0</v>
      </c>
      <c r="AZ727" s="350">
        <f>IF(AV726&lt;=設定シート!C$85,AH727,IF(AND(AV726&gt;=設定シート!E$85,AV726&lt;=設定シート!G$85),AH727*105/108,AH727))</f>
        <v>0</v>
      </c>
      <c r="BA727" s="347"/>
      <c r="BB727" s="350">
        <f t="shared" ref="BB727" si="408">IF($AL727="賃金で算定",0,INT(AY727*$AL727/100))</f>
        <v>0</v>
      </c>
      <c r="BC727" s="350">
        <f>IF(AY727=AZ727,BB727,AZ727*$AL727/100)</f>
        <v>0</v>
      </c>
      <c r="BD727" s="234"/>
      <c r="BE727" s="234"/>
      <c r="BL727" s="234">
        <f>IF(AY727=AZ727,0,1)</f>
        <v>0</v>
      </c>
      <c r="BM727" s="234" t="str">
        <f>IF(BL727=1,AL727,"")</f>
        <v/>
      </c>
    </row>
    <row r="728" spans="2:65" s="34" customFormat="1" ht="18" customHeight="1">
      <c r="B728" s="414"/>
      <c r="C728" s="415"/>
      <c r="D728" s="415"/>
      <c r="E728" s="415"/>
      <c r="F728" s="415"/>
      <c r="G728" s="415"/>
      <c r="H728" s="415"/>
      <c r="I728" s="451"/>
      <c r="J728" s="414"/>
      <c r="K728" s="415"/>
      <c r="L728" s="415"/>
      <c r="M728" s="415"/>
      <c r="N728" s="416"/>
      <c r="O728" s="389"/>
      <c r="P728" s="392" t="s">
        <v>45</v>
      </c>
      <c r="Q728" s="387"/>
      <c r="R728" s="380" t="s">
        <v>46</v>
      </c>
      <c r="S728" s="193"/>
      <c r="T728" s="420" t="s">
        <v>47</v>
      </c>
      <c r="U728" s="421"/>
      <c r="V728" s="422"/>
      <c r="W728" s="423"/>
      <c r="X728" s="423"/>
      <c r="Y728" s="77"/>
      <c r="Z728" s="41"/>
      <c r="AA728" s="42"/>
      <c r="AB728" s="42"/>
      <c r="AC728" s="43"/>
      <c r="AD728" s="41"/>
      <c r="AE728" s="42"/>
      <c r="AF728" s="42"/>
      <c r="AG728" s="48"/>
      <c r="AH728" s="409">
        <f>IF(V728="賃金で算定",V729+Z729-AD729,0)</f>
        <v>0</v>
      </c>
      <c r="AI728" s="410"/>
      <c r="AJ728" s="410"/>
      <c r="AK728" s="411"/>
      <c r="AL728" s="68"/>
      <c r="AM728" s="69"/>
      <c r="AN728" s="412"/>
      <c r="AO728" s="413"/>
      <c r="AP728" s="413"/>
      <c r="AQ728" s="413"/>
      <c r="AR728" s="413"/>
      <c r="AS728" s="40"/>
      <c r="AT728" s="58"/>
      <c r="AU728" s="58"/>
      <c r="AV728" s="55" t="str">
        <f>IF(OR(O728="",Q728=""),"", IF(O728&lt;20,DATE(O728+118,Q728,IF(S728="",1,S728)),DATE(O728+88,Q728,IF(S728="",1,S728))))</f>
        <v/>
      </c>
      <c r="AW728" s="57" t="str">
        <f>IF(AV728&lt;=設定シート!C$15,"昔",IF(AV728&lt;=設定シート!E$15,"上",IF(AV728&lt;=設定シート!G$15,"中","下")))</f>
        <v>下</v>
      </c>
      <c r="AX728" s="282">
        <f>IF(AV728&lt;=設定シート!$E$36,5,IF(AV728&lt;=設定シート!$I$36,7,IF(AV728&lt;=設定シート!$M$36,9,11)))</f>
        <v>11</v>
      </c>
      <c r="AY728" s="351"/>
      <c r="AZ728" s="349"/>
      <c r="BA728" s="353">
        <f t="shared" ref="BA728" si="409">AN728</f>
        <v>0</v>
      </c>
      <c r="BB728" s="349"/>
      <c r="BC728" s="349"/>
      <c r="BD728" s="234"/>
      <c r="BE728" s="234"/>
      <c r="BL728" s="1"/>
      <c r="BM728" s="1"/>
    </row>
    <row r="729" spans="2:65" s="34" customFormat="1" ht="18" customHeight="1">
      <c r="B729" s="417"/>
      <c r="C729" s="418"/>
      <c r="D729" s="418"/>
      <c r="E729" s="418"/>
      <c r="F729" s="418"/>
      <c r="G729" s="418"/>
      <c r="H729" s="418"/>
      <c r="I729" s="452"/>
      <c r="J729" s="417"/>
      <c r="K729" s="418"/>
      <c r="L729" s="418"/>
      <c r="M729" s="418"/>
      <c r="N729" s="419"/>
      <c r="O729" s="390"/>
      <c r="P729" s="393" t="s">
        <v>45</v>
      </c>
      <c r="Q729" s="388"/>
      <c r="R729" s="381" t="s">
        <v>46</v>
      </c>
      <c r="S729" s="196"/>
      <c r="T729" s="424" t="s">
        <v>48</v>
      </c>
      <c r="U729" s="425"/>
      <c r="V729" s="426"/>
      <c r="W729" s="427"/>
      <c r="X729" s="427"/>
      <c r="Y729" s="428"/>
      <c r="Z729" s="426"/>
      <c r="AA729" s="427"/>
      <c r="AB729" s="427"/>
      <c r="AC729" s="427"/>
      <c r="AD729" s="426">
        <v>0</v>
      </c>
      <c r="AE729" s="427"/>
      <c r="AF729" s="427"/>
      <c r="AG729" s="428"/>
      <c r="AH729" s="402">
        <f>IF(V728="賃金で算定",0,V729+Z729-AD729)</f>
        <v>0</v>
      </c>
      <c r="AI729" s="402"/>
      <c r="AJ729" s="402"/>
      <c r="AK729" s="403"/>
      <c r="AL729" s="407">
        <f>IF(V728="賃金で算定","賃金で算定",IF(OR(V729=0,$F734="",AV728=""),0,IF(AW728="昔",VLOOKUP($F734,労務比率,AX728,FALSE),IF(AW728="上",VLOOKUP($F734,労務比率,AX728,FALSE),IF(AW728="中",VLOOKUP($F734,労務比率,AX728,FALSE),VLOOKUP($F734,労務比率,AX728,FALSE))))))</f>
        <v>0</v>
      </c>
      <c r="AM729" s="408"/>
      <c r="AN729" s="404">
        <f>IF(V728="賃金で算定",0,INT(AH729*AL729/100))</f>
        <v>0</v>
      </c>
      <c r="AO729" s="405"/>
      <c r="AP729" s="405"/>
      <c r="AQ729" s="405"/>
      <c r="AR729" s="405"/>
      <c r="AS729" s="39"/>
      <c r="AT729" s="58"/>
      <c r="AU729" s="58"/>
      <c r="AV729" s="55"/>
      <c r="AW729" s="57"/>
      <c r="AX729" s="282"/>
      <c r="AY729" s="352">
        <f t="shared" ref="AY729" si="410">AH729</f>
        <v>0</v>
      </c>
      <c r="AZ729" s="350">
        <f>IF(AV728&lt;=設定シート!C$85,AH729,IF(AND(AV728&gt;=設定シート!E$85,AV728&lt;=設定シート!G$85),AH729*105/108,AH729))</f>
        <v>0</v>
      </c>
      <c r="BA729" s="347"/>
      <c r="BB729" s="350">
        <f t="shared" ref="BB729" si="411">IF($AL729="賃金で算定",0,INT(AY729*$AL729/100))</f>
        <v>0</v>
      </c>
      <c r="BC729" s="350">
        <f>IF(AY729=AZ729,BB729,AZ729*$AL729/100)</f>
        <v>0</v>
      </c>
      <c r="BD729" s="234"/>
      <c r="BE729" s="234"/>
      <c r="BL729" s="234">
        <f>IF(AY729=AZ729,0,1)</f>
        <v>0</v>
      </c>
      <c r="BM729" s="234" t="str">
        <f>IF(BL729=1,AL729,"")</f>
        <v/>
      </c>
    </row>
    <row r="730" spans="2:65" s="34" customFormat="1" ht="18" customHeight="1">
      <c r="B730" s="414"/>
      <c r="C730" s="415"/>
      <c r="D730" s="415"/>
      <c r="E730" s="415"/>
      <c r="F730" s="415"/>
      <c r="G730" s="415"/>
      <c r="H730" s="415"/>
      <c r="I730" s="451"/>
      <c r="J730" s="414"/>
      <c r="K730" s="415"/>
      <c r="L730" s="415"/>
      <c r="M730" s="415"/>
      <c r="N730" s="416"/>
      <c r="O730" s="389"/>
      <c r="P730" s="392" t="s">
        <v>45</v>
      </c>
      <c r="Q730" s="387"/>
      <c r="R730" s="380" t="s">
        <v>46</v>
      </c>
      <c r="S730" s="193"/>
      <c r="T730" s="420" t="s">
        <v>47</v>
      </c>
      <c r="U730" s="421"/>
      <c r="V730" s="422"/>
      <c r="W730" s="423"/>
      <c r="X730" s="423"/>
      <c r="Y730" s="77"/>
      <c r="Z730" s="41"/>
      <c r="AA730" s="42"/>
      <c r="AB730" s="42"/>
      <c r="AC730" s="43"/>
      <c r="AD730" s="41"/>
      <c r="AE730" s="42"/>
      <c r="AF730" s="42"/>
      <c r="AG730" s="48"/>
      <c r="AH730" s="409">
        <f>IF(V730="賃金で算定",V731+Z731-AD731,0)</f>
        <v>0</v>
      </c>
      <c r="AI730" s="410"/>
      <c r="AJ730" s="410"/>
      <c r="AK730" s="411"/>
      <c r="AL730" s="68"/>
      <c r="AM730" s="69"/>
      <c r="AN730" s="412"/>
      <c r="AO730" s="413"/>
      <c r="AP730" s="413"/>
      <c r="AQ730" s="413"/>
      <c r="AR730" s="413"/>
      <c r="AS730" s="40"/>
      <c r="AT730" s="58"/>
      <c r="AU730" s="58"/>
      <c r="AV730" s="55" t="str">
        <f>IF(OR(O730="",Q730=""),"", IF(O730&lt;20,DATE(O730+118,Q730,IF(S730="",1,S730)),DATE(O730+88,Q730,IF(S730="",1,S730))))</f>
        <v/>
      </c>
      <c r="AW730" s="57" t="str">
        <f>IF(AV730&lt;=設定シート!C$15,"昔",IF(AV730&lt;=設定シート!E$15,"上",IF(AV730&lt;=設定シート!G$15,"中","下")))</f>
        <v>下</v>
      </c>
      <c r="AX730" s="282">
        <f>IF(AV730&lt;=設定シート!$E$36,5,IF(AV730&lt;=設定シート!$I$36,7,IF(AV730&lt;=設定シート!$M$36,9,11)))</f>
        <v>11</v>
      </c>
      <c r="AY730" s="351"/>
      <c r="AZ730" s="349"/>
      <c r="BA730" s="353">
        <f t="shared" ref="BA730" si="412">AN730</f>
        <v>0</v>
      </c>
      <c r="BB730" s="349"/>
      <c r="BC730" s="349"/>
      <c r="BD730" s="234"/>
      <c r="BE730" s="234"/>
      <c r="BL730" s="1"/>
      <c r="BM730" s="1"/>
    </row>
    <row r="731" spans="2:65" s="34" customFormat="1" ht="18" customHeight="1">
      <c r="B731" s="417"/>
      <c r="C731" s="418"/>
      <c r="D731" s="418"/>
      <c r="E731" s="418"/>
      <c r="F731" s="418"/>
      <c r="G731" s="418"/>
      <c r="H731" s="418"/>
      <c r="I731" s="452"/>
      <c r="J731" s="417"/>
      <c r="K731" s="418"/>
      <c r="L731" s="418"/>
      <c r="M731" s="418"/>
      <c r="N731" s="419"/>
      <c r="O731" s="390"/>
      <c r="P731" s="393" t="s">
        <v>45</v>
      </c>
      <c r="Q731" s="388"/>
      <c r="R731" s="381" t="s">
        <v>46</v>
      </c>
      <c r="S731" s="196"/>
      <c r="T731" s="424" t="s">
        <v>48</v>
      </c>
      <c r="U731" s="425"/>
      <c r="V731" s="426"/>
      <c r="W731" s="427"/>
      <c r="X731" s="427"/>
      <c r="Y731" s="428"/>
      <c r="Z731" s="426"/>
      <c r="AA731" s="427"/>
      <c r="AB731" s="427"/>
      <c r="AC731" s="427"/>
      <c r="AD731" s="426">
        <v>0</v>
      </c>
      <c r="AE731" s="427"/>
      <c r="AF731" s="427"/>
      <c r="AG731" s="428"/>
      <c r="AH731" s="402">
        <f>IF(V730="賃金で算定",0,V731+Z731-AD731)</f>
        <v>0</v>
      </c>
      <c r="AI731" s="402"/>
      <c r="AJ731" s="402"/>
      <c r="AK731" s="403"/>
      <c r="AL731" s="407">
        <f>IF(V730="賃金で算定","賃金で算定",IF(OR(V731=0,$F734="",AV730=""),0,IF(AW730="昔",VLOOKUP($F734,労務比率,AX730,FALSE),IF(AW730="上",VLOOKUP($F734,労務比率,AX730,FALSE),IF(AW730="中",VLOOKUP($F734,労務比率,AX730,FALSE),VLOOKUP($F734,労務比率,AX730,FALSE))))))</f>
        <v>0</v>
      </c>
      <c r="AM731" s="408"/>
      <c r="AN731" s="404">
        <f>IF(V730="賃金で算定",0,INT(AH731*AL731/100))</f>
        <v>0</v>
      </c>
      <c r="AO731" s="405"/>
      <c r="AP731" s="405"/>
      <c r="AQ731" s="405"/>
      <c r="AR731" s="405"/>
      <c r="AS731" s="39"/>
      <c r="AT731" s="58"/>
      <c r="AU731" s="58"/>
      <c r="AV731" s="55"/>
      <c r="AW731" s="57"/>
      <c r="AX731" s="282"/>
      <c r="AY731" s="352">
        <f t="shared" ref="AY731" si="413">AH731</f>
        <v>0</v>
      </c>
      <c r="AZ731" s="350">
        <f>IF(AV730&lt;=設定シート!C$85,AH731,IF(AND(AV730&gt;=設定シート!E$85,AV730&lt;=設定シート!G$85),AH731*105/108,AH731))</f>
        <v>0</v>
      </c>
      <c r="BA731" s="347"/>
      <c r="BB731" s="350">
        <f t="shared" ref="BB731" si="414">IF($AL731="賃金で算定",0,INT(AY731*$AL731/100))</f>
        <v>0</v>
      </c>
      <c r="BC731" s="350">
        <f>IF(AY731=AZ731,BB731,AZ731*$AL731/100)</f>
        <v>0</v>
      </c>
      <c r="BD731" s="234"/>
      <c r="BE731" s="234"/>
      <c r="BL731" s="234">
        <f>IF(AY731=AZ731,0,1)</f>
        <v>0</v>
      </c>
      <c r="BM731" s="234" t="str">
        <f>IF(BL731=1,AL731,"")</f>
        <v/>
      </c>
    </row>
    <row r="732" spans="2:65" s="34" customFormat="1" ht="18" customHeight="1">
      <c r="B732" s="414"/>
      <c r="C732" s="415"/>
      <c r="D732" s="415"/>
      <c r="E732" s="415"/>
      <c r="F732" s="415"/>
      <c r="G732" s="415"/>
      <c r="H732" s="415"/>
      <c r="I732" s="451"/>
      <c r="J732" s="414"/>
      <c r="K732" s="415"/>
      <c r="L732" s="415"/>
      <c r="M732" s="415"/>
      <c r="N732" s="416"/>
      <c r="O732" s="389"/>
      <c r="P732" s="392" t="s">
        <v>45</v>
      </c>
      <c r="Q732" s="387"/>
      <c r="R732" s="380" t="s">
        <v>46</v>
      </c>
      <c r="S732" s="193"/>
      <c r="T732" s="420" t="s">
        <v>47</v>
      </c>
      <c r="U732" s="421"/>
      <c r="V732" s="422"/>
      <c r="W732" s="423"/>
      <c r="X732" s="423"/>
      <c r="Y732" s="77"/>
      <c r="Z732" s="41"/>
      <c r="AA732" s="42"/>
      <c r="AB732" s="42"/>
      <c r="AC732" s="43"/>
      <c r="AD732" s="41"/>
      <c r="AE732" s="42"/>
      <c r="AF732" s="42"/>
      <c r="AG732" s="48"/>
      <c r="AH732" s="409">
        <f>IF(V732="賃金で算定",V733+Z733-AD733,0)</f>
        <v>0</v>
      </c>
      <c r="AI732" s="410"/>
      <c r="AJ732" s="410"/>
      <c r="AK732" s="411"/>
      <c r="AL732" s="68"/>
      <c r="AM732" s="69"/>
      <c r="AN732" s="412"/>
      <c r="AO732" s="413"/>
      <c r="AP732" s="413"/>
      <c r="AQ732" s="413"/>
      <c r="AR732" s="413"/>
      <c r="AS732" s="40"/>
      <c r="AT732" s="58"/>
      <c r="AU732" s="58"/>
      <c r="AV732" s="55" t="str">
        <f>IF(OR(O732="",Q732=""),"", IF(O732&lt;20,DATE(O732+118,Q732,IF(S732="",1,S732)),DATE(O732+88,Q732,IF(S732="",1,S732))))</f>
        <v/>
      </c>
      <c r="AW732" s="57" t="str">
        <f>IF(AV732&lt;=設定シート!C$15,"昔",IF(AV732&lt;=設定シート!E$15,"上",IF(AV732&lt;=設定シート!G$15,"中","下")))</f>
        <v>下</v>
      </c>
      <c r="AX732" s="282">
        <f>IF(AV732&lt;=設定シート!$E$36,5,IF(AV732&lt;=設定シート!$I$36,7,IF(AV732&lt;=設定シート!$M$36,9,11)))</f>
        <v>11</v>
      </c>
      <c r="AY732" s="351"/>
      <c r="AZ732" s="349"/>
      <c r="BA732" s="353">
        <f t="shared" ref="BA732" si="415">AN732</f>
        <v>0</v>
      </c>
      <c r="BB732" s="349"/>
      <c r="BC732" s="349"/>
      <c r="BD732" s="234"/>
      <c r="BE732" s="234"/>
      <c r="BL732" s="1"/>
      <c r="BM732" s="1"/>
    </row>
    <row r="733" spans="2:65" s="34" customFormat="1" ht="18" customHeight="1">
      <c r="B733" s="417"/>
      <c r="C733" s="418"/>
      <c r="D733" s="418"/>
      <c r="E733" s="418"/>
      <c r="F733" s="418"/>
      <c r="G733" s="418"/>
      <c r="H733" s="418"/>
      <c r="I733" s="452"/>
      <c r="J733" s="417"/>
      <c r="K733" s="418"/>
      <c r="L733" s="418"/>
      <c r="M733" s="418"/>
      <c r="N733" s="419"/>
      <c r="O733" s="390"/>
      <c r="P733" s="391" t="s">
        <v>45</v>
      </c>
      <c r="Q733" s="388"/>
      <c r="R733" s="381" t="s">
        <v>46</v>
      </c>
      <c r="S733" s="196"/>
      <c r="T733" s="424" t="s">
        <v>48</v>
      </c>
      <c r="U733" s="425"/>
      <c r="V733" s="426"/>
      <c r="W733" s="427"/>
      <c r="X733" s="427"/>
      <c r="Y733" s="428"/>
      <c r="Z733" s="426"/>
      <c r="AA733" s="427"/>
      <c r="AB733" s="427"/>
      <c r="AC733" s="427"/>
      <c r="AD733" s="426">
        <v>0</v>
      </c>
      <c r="AE733" s="427"/>
      <c r="AF733" s="427"/>
      <c r="AG733" s="428"/>
      <c r="AH733" s="404">
        <f>IF(V732="賃金で算定",0,V733+Z733-AD733)</f>
        <v>0</v>
      </c>
      <c r="AI733" s="405"/>
      <c r="AJ733" s="405"/>
      <c r="AK733" s="406"/>
      <c r="AL733" s="407">
        <f>IF(V732="賃金で算定","賃金で算定",IF(OR(V733=0,$F734="",AV732=""),0,IF(AW732="昔",VLOOKUP($F734,労務比率,AX732,FALSE),IF(AW732="上",VLOOKUP($F734,労務比率,AX732,FALSE),IF(AW732="中",VLOOKUP($F734,労務比率,AX732,FALSE),VLOOKUP($F734,労務比率,AX732,FALSE))))))</f>
        <v>0</v>
      </c>
      <c r="AM733" s="408"/>
      <c r="AN733" s="404">
        <f>IF(V732="賃金で算定",0,INT(AH733*AL733/100))</f>
        <v>0</v>
      </c>
      <c r="AO733" s="405"/>
      <c r="AP733" s="405"/>
      <c r="AQ733" s="405"/>
      <c r="AR733" s="405"/>
      <c r="AS733" s="39"/>
      <c r="AT733" s="58"/>
      <c r="AU733" s="58"/>
      <c r="AV733" s="55"/>
      <c r="AW733" s="57"/>
      <c r="AX733" s="282"/>
      <c r="AY733" s="352">
        <f t="shared" ref="AY733" si="416">AH733</f>
        <v>0</v>
      </c>
      <c r="AZ733" s="350">
        <f>IF(AV732&lt;=設定シート!C$85,AH733,IF(AND(AV732&gt;=設定シート!E$85,AV732&lt;=設定シート!G$85),AH733*105/108,AH733))</f>
        <v>0</v>
      </c>
      <c r="BA733" s="347"/>
      <c r="BB733" s="350">
        <f t="shared" ref="BB733" si="417">IF($AL733="賃金で算定",0,INT(AY733*$AL733/100))</f>
        <v>0</v>
      </c>
      <c r="BC733" s="350">
        <f>IF(AY733=AZ733,BB733,AZ733*$AL733/100)</f>
        <v>0</v>
      </c>
      <c r="BD733" s="234"/>
      <c r="BE733" s="234"/>
      <c r="BL733" s="234">
        <f>IF(AY733=AZ733,0,1)</f>
        <v>0</v>
      </c>
      <c r="BM733" s="234" t="str">
        <f>IF(BL733=1,AL733,"")</f>
        <v/>
      </c>
    </row>
    <row r="734" spans="2:65" s="34" customFormat="1" ht="18" customHeight="1">
      <c r="B734" s="430" t="s">
        <v>134</v>
      </c>
      <c r="C734" s="431"/>
      <c r="D734" s="431"/>
      <c r="E734" s="432"/>
      <c r="F734" s="439"/>
      <c r="G734" s="440"/>
      <c r="H734" s="440"/>
      <c r="I734" s="440"/>
      <c r="J734" s="440"/>
      <c r="K734" s="440"/>
      <c r="L734" s="440"/>
      <c r="M734" s="440"/>
      <c r="N734" s="441"/>
      <c r="O734" s="430" t="s">
        <v>49</v>
      </c>
      <c r="P734" s="431"/>
      <c r="Q734" s="431"/>
      <c r="R734" s="431"/>
      <c r="S734" s="431"/>
      <c r="T734" s="431"/>
      <c r="U734" s="432"/>
      <c r="V734" s="448">
        <f>AH734</f>
        <v>0</v>
      </c>
      <c r="W734" s="449"/>
      <c r="X734" s="449"/>
      <c r="Y734" s="450"/>
      <c r="Z734" s="318"/>
      <c r="AA734" s="319"/>
      <c r="AB734" s="319"/>
      <c r="AC734" s="43"/>
      <c r="AD734" s="318"/>
      <c r="AE734" s="319"/>
      <c r="AF734" s="319"/>
      <c r="AG734" s="43"/>
      <c r="AH734" s="409">
        <f>AH716+AH718+AH720+AH722+AH724+AH726+AH728+AH730+AH732</f>
        <v>0</v>
      </c>
      <c r="AI734" s="410"/>
      <c r="AJ734" s="410"/>
      <c r="AK734" s="411"/>
      <c r="AL734" s="70"/>
      <c r="AM734" s="71"/>
      <c r="AN734" s="409">
        <f>AN716+AN718+AN720+AN722+AN724+AN726+AN728+AN730+AN732</f>
        <v>0</v>
      </c>
      <c r="AO734" s="410"/>
      <c r="AP734" s="410"/>
      <c r="AQ734" s="410"/>
      <c r="AR734" s="410"/>
      <c r="AS734" s="320"/>
      <c r="AT734" s="58"/>
      <c r="AU734" s="58"/>
      <c r="AW734" s="57"/>
      <c r="AX734" s="282"/>
      <c r="AY734" s="351"/>
      <c r="AZ734" s="354"/>
      <c r="BA734" s="361">
        <f>BA716+BA718+BA720+BA722+BA724+BA726+BA728+BA730+BA732</f>
        <v>0</v>
      </c>
      <c r="BB734" s="362">
        <f>BB717+BB719+BB721+BB723+BB725+BB727+BB729+BB731+BB733</f>
        <v>0</v>
      </c>
      <c r="BC734" s="362">
        <f>SUMIF(BL717:BL733,0,BC717:BC733)+ROUNDDOWN(ROUNDDOWN(BL734*105/108,0)*BM734/100,0)</f>
        <v>0</v>
      </c>
      <c r="BD734" s="234"/>
      <c r="BE734" s="234"/>
      <c r="BL734" s="234">
        <f>SUMIF(BL717:BL733,1,AH717:AK733)</f>
        <v>0</v>
      </c>
      <c r="BM734" s="234">
        <f>IF(COUNT(BM717:BM733)=0,0,SUM(BM717:BM733)/COUNT(BM717:BM733))</f>
        <v>0</v>
      </c>
    </row>
    <row r="735" spans="2:65" s="34" customFormat="1" ht="18" customHeight="1">
      <c r="B735" s="433"/>
      <c r="C735" s="434"/>
      <c r="D735" s="434"/>
      <c r="E735" s="435"/>
      <c r="F735" s="442"/>
      <c r="G735" s="443"/>
      <c r="H735" s="443"/>
      <c r="I735" s="443"/>
      <c r="J735" s="443"/>
      <c r="K735" s="443"/>
      <c r="L735" s="443"/>
      <c r="M735" s="443"/>
      <c r="N735" s="444"/>
      <c r="O735" s="433"/>
      <c r="P735" s="434"/>
      <c r="Q735" s="434"/>
      <c r="R735" s="434"/>
      <c r="S735" s="434"/>
      <c r="T735" s="434"/>
      <c r="U735" s="435"/>
      <c r="V735" s="401">
        <f>V717+V719+V721+V723+V725+V727+V729+V731+V733-V734</f>
        <v>0</v>
      </c>
      <c r="W735" s="402"/>
      <c r="X735" s="402"/>
      <c r="Y735" s="403"/>
      <c r="Z735" s="401">
        <f>Z717+Z719+Z721+Z723+Z725+Z727+Z729+Z731+Z733</f>
        <v>0</v>
      </c>
      <c r="AA735" s="402"/>
      <c r="AB735" s="402"/>
      <c r="AC735" s="402"/>
      <c r="AD735" s="401">
        <f>AD717+AD719+AD721+AD723+AD725+AD727+AD729+AD731+AD733</f>
        <v>0</v>
      </c>
      <c r="AE735" s="402"/>
      <c r="AF735" s="402"/>
      <c r="AG735" s="402"/>
      <c r="AH735" s="401">
        <f>AY735</f>
        <v>0</v>
      </c>
      <c r="AI735" s="402"/>
      <c r="AJ735" s="402"/>
      <c r="AK735" s="402"/>
      <c r="AL735" s="325"/>
      <c r="AM735" s="326"/>
      <c r="AN735" s="401">
        <f>BB735</f>
        <v>0</v>
      </c>
      <c r="AO735" s="402"/>
      <c r="AP735" s="402"/>
      <c r="AQ735" s="402"/>
      <c r="AR735" s="402"/>
      <c r="AS735" s="322"/>
      <c r="AT735" s="58"/>
      <c r="AU735" s="58"/>
      <c r="AW735" s="57"/>
      <c r="AX735" s="282"/>
      <c r="AY735" s="357">
        <f>AY717+AY719+AY721+AY723+AY725+AY727+AY729+AY731+AY733</f>
        <v>0</v>
      </c>
      <c r="AZ735" s="359"/>
      <c r="BA735" s="359"/>
      <c r="BB735" s="355">
        <f>BB734</f>
        <v>0</v>
      </c>
      <c r="BC735" s="363"/>
      <c r="BD735" s="234"/>
      <c r="BE735" s="234"/>
    </row>
    <row r="736" spans="2:65" s="34" customFormat="1" ht="18" customHeight="1">
      <c r="B736" s="436"/>
      <c r="C736" s="437"/>
      <c r="D736" s="437"/>
      <c r="E736" s="438"/>
      <c r="F736" s="445"/>
      <c r="G736" s="446"/>
      <c r="H736" s="446"/>
      <c r="I736" s="446"/>
      <c r="J736" s="446"/>
      <c r="K736" s="446"/>
      <c r="L736" s="446"/>
      <c r="M736" s="446"/>
      <c r="N736" s="447"/>
      <c r="O736" s="436"/>
      <c r="P736" s="437"/>
      <c r="Q736" s="437"/>
      <c r="R736" s="437"/>
      <c r="S736" s="437"/>
      <c r="T736" s="437"/>
      <c r="U736" s="438"/>
      <c r="V736" s="404"/>
      <c r="W736" s="405"/>
      <c r="X736" s="405"/>
      <c r="Y736" s="406"/>
      <c r="Z736" s="404"/>
      <c r="AA736" s="405"/>
      <c r="AB736" s="405"/>
      <c r="AC736" s="405"/>
      <c r="AD736" s="404"/>
      <c r="AE736" s="405"/>
      <c r="AF736" s="405"/>
      <c r="AG736" s="405"/>
      <c r="AH736" s="404">
        <f>AZ736</f>
        <v>0</v>
      </c>
      <c r="AI736" s="405"/>
      <c r="AJ736" s="405"/>
      <c r="AK736" s="406"/>
      <c r="AL736" s="323"/>
      <c r="AM736" s="324"/>
      <c r="AN736" s="404">
        <f>BC736</f>
        <v>0</v>
      </c>
      <c r="AO736" s="405"/>
      <c r="AP736" s="405"/>
      <c r="AQ736" s="405"/>
      <c r="AR736" s="405"/>
      <c r="AS736" s="321"/>
      <c r="AT736" s="58"/>
      <c r="AU736" s="198"/>
      <c r="AW736" s="57"/>
      <c r="AX736" s="282"/>
      <c r="AY736" s="358"/>
      <c r="AZ736" s="360">
        <f>IF(AZ717+AZ719+AZ721+AZ723+AZ725+AZ727+AZ729+AZ731+AZ733=AY735,0,ROUNDDOWN(AZ717+AZ719+AZ721+AZ723+AZ725+AZ727+AZ729+AZ731+AZ733,0))</f>
        <v>0</v>
      </c>
      <c r="BA736" s="356"/>
      <c r="BB736" s="356"/>
      <c r="BC736" s="360">
        <f>IF(BC734=BB735,0,BC734)</f>
        <v>0</v>
      </c>
      <c r="BD736" s="234"/>
      <c r="BE736" s="234"/>
    </row>
    <row r="737" spans="2:57" s="34" customFormat="1" ht="18" customHeight="1">
      <c r="AD737" s="1" t="str">
        <f>IF(AND($F734="",$V734+$V735&gt;0),"事業の種類を選択してください。","")</f>
        <v/>
      </c>
      <c r="AE737" s="1"/>
      <c r="AF737" s="1"/>
      <c r="AG737" s="1"/>
      <c r="AH737" s="1"/>
      <c r="AI737" s="1"/>
      <c r="AJ737" s="1"/>
      <c r="AK737" s="1"/>
      <c r="AL737" s="1"/>
      <c r="AM737" s="1"/>
      <c r="AN737" s="429">
        <f>IF(AN734=0,0,AN734+IF(AN736=0,AN735,AN736))</f>
        <v>0</v>
      </c>
      <c r="AO737" s="429"/>
      <c r="AP737" s="429"/>
      <c r="AQ737" s="429"/>
      <c r="AR737" s="429"/>
      <c r="AS737" s="58"/>
      <c r="AT737" s="58"/>
      <c r="AU737" s="58"/>
      <c r="AW737" s="57"/>
      <c r="AX737" s="282"/>
      <c r="AY737" s="282"/>
      <c r="AZ737" s="282"/>
      <c r="BA737" s="282"/>
      <c r="BB737" s="282"/>
      <c r="BC737" s="282"/>
      <c r="BD737" s="234"/>
      <c r="BE737" s="234"/>
    </row>
    <row r="738" spans="2:57" s="34" customFormat="1" ht="31.5" customHeight="1">
      <c r="AN738" s="79"/>
      <c r="AO738" s="79"/>
      <c r="AP738" s="79"/>
      <c r="AQ738" s="79"/>
      <c r="AR738" s="79"/>
      <c r="AS738" s="58"/>
      <c r="AT738" s="58"/>
      <c r="AU738" s="58"/>
      <c r="AW738" s="57"/>
      <c r="AX738" s="282"/>
      <c r="AY738" s="282"/>
      <c r="AZ738" s="282"/>
      <c r="BA738" s="282"/>
      <c r="BB738" s="282"/>
      <c r="BC738" s="282"/>
      <c r="BD738" s="234"/>
      <c r="BE738" s="234"/>
    </row>
    <row r="739" spans="2:57" s="34" customFormat="1" ht="7.5" customHeight="1">
      <c r="X739" s="36"/>
      <c r="Y739" s="36"/>
      <c r="Z739" s="58"/>
      <c r="AA739" s="58"/>
      <c r="AB739" s="58"/>
      <c r="AC739" s="58"/>
      <c r="AD739" s="58"/>
      <c r="AE739" s="58"/>
      <c r="AF739" s="58"/>
      <c r="AG739" s="58"/>
      <c r="AH739" s="58"/>
      <c r="AI739" s="58"/>
      <c r="AJ739" s="58"/>
      <c r="AK739" s="58"/>
      <c r="AL739" s="58"/>
      <c r="AM739" s="58"/>
      <c r="AN739" s="58"/>
      <c r="AO739" s="58"/>
      <c r="AP739" s="58"/>
      <c r="AQ739" s="58"/>
      <c r="AR739" s="58"/>
      <c r="AS739" s="58"/>
      <c r="AT739" s="1"/>
      <c r="AU739" s="1"/>
      <c r="AW739" s="57"/>
      <c r="AX739" s="282"/>
      <c r="AY739" s="282"/>
      <c r="AZ739" s="282"/>
      <c r="BA739" s="282"/>
      <c r="BB739" s="282"/>
      <c r="BC739" s="282"/>
      <c r="BD739" s="234"/>
      <c r="BE739" s="234"/>
    </row>
    <row r="740" spans="2:57" s="34" customFormat="1" ht="10.5" customHeight="1">
      <c r="X740" s="36"/>
      <c r="Y740" s="36"/>
      <c r="Z740" s="58"/>
      <c r="AA740" s="58"/>
      <c r="AB740" s="58"/>
      <c r="AC740" s="58"/>
      <c r="AD740" s="58"/>
      <c r="AE740" s="58"/>
      <c r="AF740" s="58"/>
      <c r="AG740" s="58"/>
      <c r="AH740" s="58"/>
      <c r="AI740" s="58"/>
      <c r="AJ740" s="58"/>
      <c r="AK740" s="58"/>
      <c r="AL740" s="58"/>
      <c r="AM740" s="58"/>
      <c r="AN740" s="58"/>
      <c r="AO740" s="58"/>
      <c r="AP740" s="58"/>
      <c r="AQ740" s="58"/>
      <c r="AR740" s="58"/>
      <c r="AS740" s="58"/>
      <c r="AT740" s="1"/>
      <c r="AU740" s="1"/>
      <c r="AW740" s="57"/>
      <c r="AX740" s="282"/>
      <c r="AY740" s="282"/>
      <c r="AZ740" s="282"/>
      <c r="BA740" s="282"/>
      <c r="BB740" s="282"/>
      <c r="BC740" s="282"/>
      <c r="BD740" s="234"/>
      <c r="BE740" s="234"/>
    </row>
    <row r="741" spans="2:57" s="34" customFormat="1" ht="5.25" customHeight="1">
      <c r="X741" s="36"/>
      <c r="Y741" s="36"/>
      <c r="Z741" s="58"/>
      <c r="AA741" s="58"/>
      <c r="AB741" s="58"/>
      <c r="AC741" s="58"/>
      <c r="AD741" s="58"/>
      <c r="AE741" s="58"/>
      <c r="AF741" s="58"/>
      <c r="AG741" s="58"/>
      <c r="AH741" s="58"/>
      <c r="AI741" s="58"/>
      <c r="AJ741" s="58"/>
      <c r="AK741" s="58"/>
      <c r="AL741" s="58"/>
      <c r="AM741" s="58"/>
      <c r="AN741" s="58"/>
      <c r="AO741" s="58"/>
      <c r="AP741" s="58"/>
      <c r="AQ741" s="58"/>
      <c r="AR741" s="58"/>
      <c r="AS741" s="58"/>
      <c r="AT741" s="1"/>
      <c r="AU741" s="1"/>
      <c r="AW741" s="57"/>
      <c r="AX741" s="282"/>
      <c r="AY741" s="282"/>
      <c r="AZ741" s="282"/>
      <c r="BA741" s="282"/>
      <c r="BB741" s="282"/>
      <c r="BC741" s="282"/>
      <c r="BD741" s="234"/>
      <c r="BE741" s="234"/>
    </row>
    <row r="742" spans="2:57" s="34" customFormat="1" ht="5.25" customHeight="1">
      <c r="X742" s="36"/>
      <c r="Y742" s="36"/>
      <c r="Z742" s="58"/>
      <c r="AA742" s="58"/>
      <c r="AB742" s="58"/>
      <c r="AC742" s="58"/>
      <c r="AD742" s="58"/>
      <c r="AE742" s="58"/>
      <c r="AF742" s="58"/>
      <c r="AG742" s="58"/>
      <c r="AH742" s="58"/>
      <c r="AI742" s="58"/>
      <c r="AJ742" s="58"/>
      <c r="AK742" s="58"/>
      <c r="AL742" s="58"/>
      <c r="AM742" s="58"/>
      <c r="AN742" s="58"/>
      <c r="AO742" s="58"/>
      <c r="AP742" s="58"/>
      <c r="AQ742" s="58"/>
      <c r="AR742" s="58"/>
      <c r="AS742" s="58"/>
      <c r="AT742" s="1"/>
      <c r="AU742" s="1"/>
      <c r="AW742" s="57"/>
      <c r="AX742" s="282"/>
      <c r="AY742" s="282"/>
      <c r="AZ742" s="282"/>
      <c r="BA742" s="282"/>
      <c r="BB742" s="282"/>
      <c r="BC742" s="282"/>
      <c r="BD742" s="234"/>
      <c r="BE742" s="234"/>
    </row>
    <row r="743" spans="2:57" s="34" customFormat="1" ht="5.25" customHeight="1">
      <c r="X743" s="36"/>
      <c r="Y743" s="36"/>
      <c r="Z743" s="58"/>
      <c r="AA743" s="58"/>
      <c r="AB743" s="58"/>
      <c r="AC743" s="58"/>
      <c r="AD743" s="58"/>
      <c r="AE743" s="58"/>
      <c r="AF743" s="58"/>
      <c r="AG743" s="58"/>
      <c r="AH743" s="58"/>
      <c r="AI743" s="58"/>
      <c r="AJ743" s="58"/>
      <c r="AK743" s="58"/>
      <c r="AL743" s="58"/>
      <c r="AM743" s="58"/>
      <c r="AN743" s="58"/>
      <c r="AO743" s="58"/>
      <c r="AP743" s="58"/>
      <c r="AQ743" s="58"/>
      <c r="AR743" s="58"/>
      <c r="AS743" s="58"/>
      <c r="AT743" s="1"/>
      <c r="AU743" s="1"/>
      <c r="AW743" s="57"/>
      <c r="AX743" s="282"/>
      <c r="AY743" s="282"/>
      <c r="AZ743" s="282"/>
      <c r="BA743" s="282"/>
      <c r="BB743" s="282"/>
      <c r="BC743" s="282"/>
      <c r="BD743" s="234"/>
      <c r="BE743" s="234"/>
    </row>
    <row r="744" spans="2:57" s="34" customFormat="1" ht="5.25" customHeight="1">
      <c r="X744" s="36"/>
      <c r="Y744" s="36"/>
      <c r="Z744" s="58"/>
      <c r="AA744" s="58"/>
      <c r="AB744" s="58"/>
      <c r="AC744" s="58"/>
      <c r="AD744" s="58"/>
      <c r="AE744" s="58"/>
      <c r="AF744" s="58"/>
      <c r="AG744" s="58"/>
      <c r="AH744" s="58"/>
      <c r="AI744" s="58"/>
      <c r="AJ744" s="58"/>
      <c r="AK744" s="58"/>
      <c r="AL744" s="58"/>
      <c r="AM744" s="58"/>
      <c r="AN744" s="58"/>
      <c r="AO744" s="58"/>
      <c r="AP744" s="58"/>
      <c r="AQ744" s="58"/>
      <c r="AR744" s="58"/>
      <c r="AS744" s="58"/>
      <c r="AT744" s="1"/>
      <c r="AU744" s="1"/>
      <c r="AW744" s="57"/>
      <c r="AX744" s="282"/>
      <c r="AY744" s="282"/>
      <c r="AZ744" s="282"/>
      <c r="BA744" s="282"/>
      <c r="BB744" s="282"/>
      <c r="BC744" s="282"/>
      <c r="BD744" s="234"/>
      <c r="BE744" s="234"/>
    </row>
    <row r="745" spans="2:57" s="34" customFormat="1" ht="17.25" customHeight="1">
      <c r="B745" s="59" t="s">
        <v>50</v>
      </c>
      <c r="L745" s="58"/>
      <c r="M745" s="58"/>
      <c r="N745" s="58"/>
      <c r="O745" s="58"/>
      <c r="P745" s="58"/>
      <c r="Q745" s="58"/>
      <c r="R745" s="58"/>
      <c r="S745" s="60"/>
      <c r="T745" s="60"/>
      <c r="U745" s="60"/>
      <c r="V745" s="60"/>
      <c r="W745" s="60"/>
      <c r="X745" s="58"/>
      <c r="Y745" s="58"/>
      <c r="Z745" s="58"/>
      <c r="AA745" s="58"/>
      <c r="AB745" s="58"/>
      <c r="AC745" s="58"/>
      <c r="AL745" s="61"/>
      <c r="AM745" s="1"/>
      <c r="AN745" s="1"/>
      <c r="AO745" s="1"/>
      <c r="AP745" s="1"/>
      <c r="AW745" s="57"/>
      <c r="AX745" s="282"/>
      <c r="AY745" s="282"/>
      <c r="AZ745" s="282"/>
      <c r="BA745" s="282"/>
      <c r="BB745" s="282"/>
      <c r="BC745" s="282"/>
      <c r="BD745" s="234"/>
      <c r="BE745" s="234"/>
    </row>
    <row r="746" spans="2:57" s="34" customFormat="1" ht="12.75" customHeight="1">
      <c r="L746" s="58"/>
      <c r="M746" s="62"/>
      <c r="N746" s="62"/>
      <c r="O746" s="62"/>
      <c r="P746" s="62"/>
      <c r="Q746" s="62"/>
      <c r="R746" s="62"/>
      <c r="S746" s="62"/>
      <c r="T746" s="63"/>
      <c r="U746" s="63"/>
      <c r="V746" s="63"/>
      <c r="W746" s="63"/>
      <c r="X746" s="63"/>
      <c r="Y746" s="63"/>
      <c r="Z746" s="63"/>
      <c r="AA746" s="62"/>
      <c r="AB746" s="62"/>
      <c r="AC746" s="62"/>
      <c r="AL746" s="61"/>
      <c r="AM746" s="540" t="s">
        <v>325</v>
      </c>
      <c r="AN746" s="541"/>
      <c r="AO746" s="541"/>
      <c r="AP746" s="542"/>
      <c r="AW746" s="57"/>
      <c r="AX746" s="282"/>
      <c r="AY746" s="282"/>
      <c r="AZ746" s="282"/>
      <c r="BA746" s="282"/>
      <c r="BB746" s="282"/>
      <c r="BC746" s="282"/>
      <c r="BD746" s="234"/>
      <c r="BE746" s="234"/>
    </row>
    <row r="747" spans="2:57" s="34" customFormat="1" ht="12.75" customHeight="1">
      <c r="L747" s="58"/>
      <c r="M747" s="62"/>
      <c r="N747" s="62"/>
      <c r="O747" s="62"/>
      <c r="P747" s="62"/>
      <c r="Q747" s="62"/>
      <c r="R747" s="62"/>
      <c r="S747" s="62"/>
      <c r="T747" s="63"/>
      <c r="U747" s="63"/>
      <c r="V747" s="63"/>
      <c r="W747" s="63"/>
      <c r="X747" s="63"/>
      <c r="Y747" s="63"/>
      <c r="Z747" s="63"/>
      <c r="AA747" s="62"/>
      <c r="AB747" s="62"/>
      <c r="AC747" s="62"/>
      <c r="AL747" s="61"/>
      <c r="AM747" s="543"/>
      <c r="AN747" s="544"/>
      <c r="AO747" s="544"/>
      <c r="AP747" s="545"/>
      <c r="AW747" s="57"/>
      <c r="AX747" s="282"/>
      <c r="AY747" s="282"/>
      <c r="AZ747" s="282"/>
      <c r="BA747" s="282"/>
      <c r="BB747" s="282"/>
      <c r="BC747" s="282"/>
      <c r="BD747" s="234"/>
      <c r="BE747" s="234"/>
    </row>
    <row r="748" spans="2:57" s="34" customFormat="1" ht="12.75" customHeight="1">
      <c r="L748" s="58"/>
      <c r="M748" s="62"/>
      <c r="N748" s="62"/>
      <c r="O748" s="62"/>
      <c r="P748" s="62"/>
      <c r="Q748" s="62"/>
      <c r="R748" s="62"/>
      <c r="S748" s="62"/>
      <c r="T748" s="62"/>
      <c r="U748" s="62"/>
      <c r="V748" s="62"/>
      <c r="W748" s="62"/>
      <c r="X748" s="62"/>
      <c r="Y748" s="62"/>
      <c r="Z748" s="62"/>
      <c r="AA748" s="62"/>
      <c r="AB748" s="62"/>
      <c r="AC748" s="62"/>
      <c r="AL748" s="61"/>
      <c r="AM748" s="394"/>
      <c r="AN748" s="394"/>
      <c r="AO748" s="4"/>
      <c r="AP748" s="4"/>
      <c r="AW748" s="57"/>
      <c r="AX748" s="282"/>
      <c r="AY748" s="282"/>
      <c r="AZ748" s="282"/>
      <c r="BA748" s="282"/>
      <c r="BB748" s="282"/>
      <c r="BC748" s="282"/>
      <c r="BD748" s="234"/>
      <c r="BE748" s="234"/>
    </row>
    <row r="749" spans="2:57" s="34" customFormat="1" ht="6" customHeight="1">
      <c r="L749" s="58"/>
      <c r="M749" s="62"/>
      <c r="N749" s="62"/>
      <c r="O749" s="62"/>
      <c r="P749" s="62"/>
      <c r="Q749" s="62"/>
      <c r="R749" s="62"/>
      <c r="S749" s="62"/>
      <c r="T749" s="62"/>
      <c r="U749" s="62"/>
      <c r="V749" s="62"/>
      <c r="W749" s="62"/>
      <c r="X749" s="62"/>
      <c r="Y749" s="62"/>
      <c r="Z749" s="62"/>
      <c r="AA749" s="62"/>
      <c r="AB749" s="62"/>
      <c r="AC749" s="62"/>
      <c r="AL749" s="61"/>
      <c r="AM749" s="61"/>
      <c r="AW749" s="57"/>
      <c r="AX749" s="282"/>
      <c r="AY749" s="282"/>
      <c r="AZ749" s="282"/>
      <c r="BA749" s="282"/>
      <c r="BB749" s="282"/>
      <c r="BC749" s="282"/>
      <c r="BD749" s="234"/>
      <c r="BE749" s="234"/>
    </row>
    <row r="750" spans="2:57" s="34" customFormat="1" ht="12.75" customHeight="1">
      <c r="B750" s="515" t="s">
        <v>2</v>
      </c>
      <c r="C750" s="516"/>
      <c r="D750" s="516"/>
      <c r="E750" s="516"/>
      <c r="F750" s="516"/>
      <c r="G750" s="516"/>
      <c r="H750" s="516"/>
      <c r="I750" s="516"/>
      <c r="J750" s="518" t="s">
        <v>10</v>
      </c>
      <c r="K750" s="518"/>
      <c r="L750" s="64" t="s">
        <v>3</v>
      </c>
      <c r="M750" s="518" t="s">
        <v>11</v>
      </c>
      <c r="N750" s="518"/>
      <c r="O750" s="519" t="s">
        <v>12</v>
      </c>
      <c r="P750" s="518"/>
      <c r="Q750" s="518"/>
      <c r="R750" s="518"/>
      <c r="S750" s="518"/>
      <c r="T750" s="518"/>
      <c r="U750" s="518" t="s">
        <v>13</v>
      </c>
      <c r="V750" s="518"/>
      <c r="W750" s="518"/>
      <c r="X750" s="58"/>
      <c r="Y750" s="58"/>
      <c r="Z750" s="58"/>
      <c r="AA750" s="58"/>
      <c r="AB750" s="58"/>
      <c r="AC750" s="58"/>
      <c r="AD750" s="35"/>
      <c r="AE750" s="35"/>
      <c r="AF750" s="35"/>
      <c r="AG750" s="35"/>
      <c r="AH750" s="35"/>
      <c r="AI750" s="35"/>
      <c r="AJ750" s="35"/>
      <c r="AK750" s="58"/>
      <c r="AL750" s="520">
        <f ca="1">$AL$9</f>
        <v>30</v>
      </c>
      <c r="AM750" s="521"/>
      <c r="AN750" s="526" t="s">
        <v>4</v>
      </c>
      <c r="AO750" s="526"/>
      <c r="AP750" s="521">
        <v>19</v>
      </c>
      <c r="AQ750" s="521"/>
      <c r="AR750" s="529" t="s">
        <v>5</v>
      </c>
      <c r="AS750" s="530"/>
      <c r="AT750" s="58"/>
      <c r="AU750" s="58"/>
      <c r="AW750" s="57"/>
      <c r="AX750" s="282"/>
      <c r="AY750" s="282"/>
      <c r="AZ750" s="282"/>
      <c r="BA750" s="282"/>
      <c r="BB750" s="282"/>
      <c r="BC750" s="282"/>
      <c r="BD750" s="234"/>
      <c r="BE750" s="234"/>
    </row>
    <row r="751" spans="2:57" s="34" customFormat="1" ht="13.5" customHeight="1">
      <c r="B751" s="516"/>
      <c r="C751" s="516"/>
      <c r="D751" s="516"/>
      <c r="E751" s="516"/>
      <c r="F751" s="516"/>
      <c r="G751" s="516"/>
      <c r="H751" s="516"/>
      <c r="I751" s="516"/>
      <c r="J751" s="535">
        <f>$J$10</f>
        <v>0</v>
      </c>
      <c r="K751" s="473">
        <f>$K$10</f>
        <v>0</v>
      </c>
      <c r="L751" s="537">
        <f>$L$10</f>
        <v>0</v>
      </c>
      <c r="M751" s="476">
        <f>$M$10</f>
        <v>0</v>
      </c>
      <c r="N751" s="473">
        <f>$N$10</f>
        <v>0</v>
      </c>
      <c r="O751" s="476">
        <f>$O$10</f>
        <v>0</v>
      </c>
      <c r="P751" s="470">
        <f>$P$10</f>
        <v>0</v>
      </c>
      <c r="Q751" s="470">
        <f>$Q$10</f>
        <v>0</v>
      </c>
      <c r="R751" s="470">
        <f>$R$10</f>
        <v>0</v>
      </c>
      <c r="S751" s="470">
        <f>$S$10</f>
        <v>0</v>
      </c>
      <c r="T751" s="473">
        <f>$T$10</f>
        <v>0</v>
      </c>
      <c r="U751" s="476">
        <f>$U$10</f>
        <v>0</v>
      </c>
      <c r="V751" s="470">
        <f>$V$10</f>
        <v>0</v>
      </c>
      <c r="W751" s="473">
        <f>$W$10</f>
        <v>0</v>
      </c>
      <c r="X751" s="58"/>
      <c r="Y751" s="58"/>
      <c r="Z751" s="58"/>
      <c r="AA751" s="58"/>
      <c r="AB751" s="58"/>
      <c r="AC751" s="58"/>
      <c r="AD751" s="35"/>
      <c r="AE751" s="35"/>
      <c r="AF751" s="35"/>
      <c r="AG751" s="35"/>
      <c r="AH751" s="35"/>
      <c r="AI751" s="35"/>
      <c r="AJ751" s="35"/>
      <c r="AK751" s="58"/>
      <c r="AL751" s="522"/>
      <c r="AM751" s="523"/>
      <c r="AN751" s="527"/>
      <c r="AO751" s="527"/>
      <c r="AP751" s="523"/>
      <c r="AQ751" s="523"/>
      <c r="AR751" s="531"/>
      <c r="AS751" s="532"/>
      <c r="AT751" s="58"/>
      <c r="AU751" s="58"/>
      <c r="AW751" s="57"/>
      <c r="AX751" s="282"/>
      <c r="AY751" s="282"/>
      <c r="AZ751" s="282"/>
      <c r="BA751" s="282"/>
      <c r="BB751" s="282"/>
      <c r="BC751" s="282"/>
      <c r="BD751" s="234"/>
      <c r="BE751" s="234"/>
    </row>
    <row r="752" spans="2:57" s="34" customFormat="1" ht="9" customHeight="1">
      <c r="B752" s="516"/>
      <c r="C752" s="516"/>
      <c r="D752" s="516"/>
      <c r="E752" s="516"/>
      <c r="F752" s="516"/>
      <c r="G752" s="516"/>
      <c r="H752" s="516"/>
      <c r="I752" s="516"/>
      <c r="J752" s="536"/>
      <c r="K752" s="474"/>
      <c r="L752" s="538"/>
      <c r="M752" s="477"/>
      <c r="N752" s="474"/>
      <c r="O752" s="477"/>
      <c r="P752" s="471"/>
      <c r="Q752" s="471"/>
      <c r="R752" s="471"/>
      <c r="S752" s="471"/>
      <c r="T752" s="474"/>
      <c r="U752" s="477"/>
      <c r="V752" s="471"/>
      <c r="W752" s="474"/>
      <c r="X752" s="58"/>
      <c r="Y752" s="58"/>
      <c r="Z752" s="58"/>
      <c r="AA752" s="58"/>
      <c r="AB752" s="58"/>
      <c r="AC752" s="58"/>
      <c r="AD752" s="35"/>
      <c r="AE752" s="35"/>
      <c r="AF752" s="35"/>
      <c r="AG752" s="35"/>
      <c r="AH752" s="35"/>
      <c r="AI752" s="35"/>
      <c r="AJ752" s="35"/>
      <c r="AK752" s="58"/>
      <c r="AL752" s="524"/>
      <c r="AM752" s="525"/>
      <c r="AN752" s="528"/>
      <c r="AO752" s="528"/>
      <c r="AP752" s="525"/>
      <c r="AQ752" s="525"/>
      <c r="AR752" s="533"/>
      <c r="AS752" s="534"/>
      <c r="AT752" s="58"/>
      <c r="AU752" s="58"/>
      <c r="AW752" s="57"/>
      <c r="AX752" s="282"/>
      <c r="AY752" s="282"/>
      <c r="AZ752" s="282"/>
      <c r="BA752" s="282"/>
      <c r="BB752" s="282"/>
      <c r="BC752" s="282"/>
      <c r="BD752" s="234"/>
      <c r="BE752" s="234"/>
    </row>
    <row r="753" spans="2:65" s="34" customFormat="1" ht="6" customHeight="1">
      <c r="B753" s="517"/>
      <c r="C753" s="517"/>
      <c r="D753" s="517"/>
      <c r="E753" s="517"/>
      <c r="F753" s="517"/>
      <c r="G753" s="517"/>
      <c r="H753" s="517"/>
      <c r="I753" s="517"/>
      <c r="J753" s="536"/>
      <c r="K753" s="475"/>
      <c r="L753" s="539"/>
      <c r="M753" s="478"/>
      <c r="N753" s="475"/>
      <c r="O753" s="478"/>
      <c r="P753" s="472"/>
      <c r="Q753" s="472"/>
      <c r="R753" s="472"/>
      <c r="S753" s="472"/>
      <c r="T753" s="475"/>
      <c r="U753" s="478"/>
      <c r="V753" s="472"/>
      <c r="W753" s="475"/>
      <c r="X753" s="58"/>
      <c r="Y753" s="58"/>
      <c r="Z753" s="58"/>
      <c r="AA753" s="58"/>
      <c r="AB753" s="58"/>
      <c r="AC753" s="58"/>
      <c r="AD753" s="58"/>
      <c r="AE753" s="58"/>
      <c r="AF753" s="58"/>
      <c r="AG753" s="58"/>
      <c r="AH753" s="58"/>
      <c r="AI753" s="58"/>
      <c r="AJ753" s="58"/>
      <c r="AK753" s="58"/>
      <c r="AN753" s="1"/>
      <c r="AO753" s="1"/>
      <c r="AP753" s="1"/>
      <c r="AQ753" s="1"/>
      <c r="AR753" s="1"/>
      <c r="AS753" s="1"/>
      <c r="AT753" s="58"/>
      <c r="AU753" s="58"/>
      <c r="AW753" s="57"/>
      <c r="AX753" s="282"/>
      <c r="AY753" s="282"/>
      <c r="AZ753" s="282"/>
      <c r="BA753" s="282"/>
      <c r="BB753" s="282"/>
      <c r="BC753" s="282"/>
      <c r="BD753" s="234"/>
      <c r="BE753" s="234"/>
    </row>
    <row r="754" spans="2:65" s="34" customFormat="1" ht="15" customHeight="1">
      <c r="B754" s="455" t="s">
        <v>51</v>
      </c>
      <c r="C754" s="456"/>
      <c r="D754" s="456"/>
      <c r="E754" s="456"/>
      <c r="F754" s="456"/>
      <c r="G754" s="456"/>
      <c r="H754" s="456"/>
      <c r="I754" s="457"/>
      <c r="J754" s="455" t="s">
        <v>6</v>
      </c>
      <c r="K754" s="456"/>
      <c r="L754" s="456"/>
      <c r="M754" s="456"/>
      <c r="N754" s="464"/>
      <c r="O754" s="467" t="s">
        <v>52</v>
      </c>
      <c r="P754" s="456"/>
      <c r="Q754" s="456"/>
      <c r="R754" s="456"/>
      <c r="S754" s="456"/>
      <c r="T754" s="456"/>
      <c r="U754" s="457"/>
      <c r="V754" s="65" t="s">
        <v>53</v>
      </c>
      <c r="W754" s="66"/>
      <c r="X754" s="66"/>
      <c r="Y754" s="479" t="s">
        <v>54</v>
      </c>
      <c r="Z754" s="479"/>
      <c r="AA754" s="479"/>
      <c r="AB754" s="479"/>
      <c r="AC754" s="479"/>
      <c r="AD754" s="479"/>
      <c r="AE754" s="479"/>
      <c r="AF754" s="479"/>
      <c r="AG754" s="479"/>
      <c r="AH754" s="479"/>
      <c r="AI754" s="66"/>
      <c r="AJ754" s="66"/>
      <c r="AK754" s="67"/>
      <c r="AL754" s="480" t="s">
        <v>275</v>
      </c>
      <c r="AM754" s="480"/>
      <c r="AN754" s="481" t="s">
        <v>33</v>
      </c>
      <c r="AO754" s="481"/>
      <c r="AP754" s="481"/>
      <c r="AQ754" s="481"/>
      <c r="AR754" s="481"/>
      <c r="AS754" s="482"/>
      <c r="AT754" s="58"/>
      <c r="AU754" s="58"/>
      <c r="AW754" s="57"/>
      <c r="AX754" s="282"/>
      <c r="AY754" s="282"/>
      <c r="AZ754" s="282"/>
      <c r="BA754" s="282"/>
      <c r="BB754" s="282"/>
      <c r="BC754" s="282"/>
      <c r="BD754" s="234"/>
      <c r="BE754" s="234"/>
    </row>
    <row r="755" spans="2:65" s="34" customFormat="1" ht="13.5" customHeight="1">
      <c r="B755" s="458"/>
      <c r="C755" s="459"/>
      <c r="D755" s="459"/>
      <c r="E755" s="459"/>
      <c r="F755" s="459"/>
      <c r="G755" s="459"/>
      <c r="H755" s="459"/>
      <c r="I755" s="460"/>
      <c r="J755" s="458"/>
      <c r="K755" s="459"/>
      <c r="L755" s="459"/>
      <c r="M755" s="459"/>
      <c r="N755" s="465"/>
      <c r="O755" s="468"/>
      <c r="P755" s="459"/>
      <c r="Q755" s="459"/>
      <c r="R755" s="459"/>
      <c r="S755" s="459"/>
      <c r="T755" s="459"/>
      <c r="U755" s="460"/>
      <c r="V755" s="483" t="s">
        <v>7</v>
      </c>
      <c r="W755" s="484"/>
      <c r="X755" s="484"/>
      <c r="Y755" s="485"/>
      <c r="Z755" s="489" t="s">
        <v>16</v>
      </c>
      <c r="AA755" s="490"/>
      <c r="AB755" s="490"/>
      <c r="AC755" s="491"/>
      <c r="AD755" s="495" t="s">
        <v>17</v>
      </c>
      <c r="AE755" s="496"/>
      <c r="AF755" s="496"/>
      <c r="AG755" s="497"/>
      <c r="AH755" s="501" t="s">
        <v>135</v>
      </c>
      <c r="AI755" s="502"/>
      <c r="AJ755" s="502"/>
      <c r="AK755" s="503"/>
      <c r="AL755" s="507" t="s">
        <v>276</v>
      </c>
      <c r="AM755" s="507"/>
      <c r="AN755" s="509" t="s">
        <v>19</v>
      </c>
      <c r="AO755" s="510"/>
      <c r="AP755" s="510"/>
      <c r="AQ755" s="510"/>
      <c r="AR755" s="511"/>
      <c r="AS755" s="512"/>
      <c r="AT755" s="58"/>
      <c r="AU755" s="58"/>
      <c r="AW755" s="57"/>
      <c r="AX755" s="282"/>
      <c r="AY755" s="345" t="s">
        <v>302</v>
      </c>
      <c r="AZ755" s="345" t="s">
        <v>302</v>
      </c>
      <c r="BA755" s="345" t="s">
        <v>300</v>
      </c>
      <c r="BB755" s="667" t="s">
        <v>301</v>
      </c>
      <c r="BC755" s="668"/>
      <c r="BD755" s="234"/>
      <c r="BE755" s="234"/>
    </row>
    <row r="756" spans="2:65" s="34" customFormat="1" ht="13.5" customHeight="1">
      <c r="B756" s="461"/>
      <c r="C756" s="462"/>
      <c r="D756" s="462"/>
      <c r="E756" s="462"/>
      <c r="F756" s="462"/>
      <c r="G756" s="462"/>
      <c r="H756" s="462"/>
      <c r="I756" s="463"/>
      <c r="J756" s="461"/>
      <c r="K756" s="462"/>
      <c r="L756" s="462"/>
      <c r="M756" s="462"/>
      <c r="N756" s="466"/>
      <c r="O756" s="469"/>
      <c r="P756" s="462"/>
      <c r="Q756" s="462"/>
      <c r="R756" s="462"/>
      <c r="S756" s="462"/>
      <c r="T756" s="462"/>
      <c r="U756" s="463"/>
      <c r="V756" s="486"/>
      <c r="W756" s="487"/>
      <c r="X756" s="487"/>
      <c r="Y756" s="488"/>
      <c r="Z756" s="492"/>
      <c r="AA756" s="493"/>
      <c r="AB756" s="493"/>
      <c r="AC756" s="494"/>
      <c r="AD756" s="498"/>
      <c r="AE756" s="499"/>
      <c r="AF756" s="499"/>
      <c r="AG756" s="500"/>
      <c r="AH756" s="504"/>
      <c r="AI756" s="505"/>
      <c r="AJ756" s="505"/>
      <c r="AK756" s="506"/>
      <c r="AL756" s="508"/>
      <c r="AM756" s="508"/>
      <c r="AN756" s="513"/>
      <c r="AO756" s="513"/>
      <c r="AP756" s="513"/>
      <c r="AQ756" s="513"/>
      <c r="AR756" s="513"/>
      <c r="AS756" s="514"/>
      <c r="AT756" s="58"/>
      <c r="AU756" s="58"/>
      <c r="AW756" s="57"/>
      <c r="AX756" s="282"/>
      <c r="AY756" s="346"/>
      <c r="AZ756" s="347" t="s">
        <v>296</v>
      </c>
      <c r="BA756" s="347" t="s">
        <v>299</v>
      </c>
      <c r="BB756" s="348" t="s">
        <v>297</v>
      </c>
      <c r="BC756" s="347" t="s">
        <v>296</v>
      </c>
      <c r="BD756" s="234"/>
      <c r="BE756" s="234"/>
      <c r="BL756" s="234" t="s">
        <v>310</v>
      </c>
      <c r="BM756" s="234" t="s">
        <v>203</v>
      </c>
    </row>
    <row r="757" spans="2:65" s="34" customFormat="1" ht="18" customHeight="1">
      <c r="B757" s="414"/>
      <c r="C757" s="415"/>
      <c r="D757" s="415"/>
      <c r="E757" s="415"/>
      <c r="F757" s="415"/>
      <c r="G757" s="415"/>
      <c r="H757" s="415"/>
      <c r="I757" s="451"/>
      <c r="J757" s="414"/>
      <c r="K757" s="415"/>
      <c r="L757" s="415"/>
      <c r="M757" s="415"/>
      <c r="N757" s="416"/>
      <c r="O757" s="389"/>
      <c r="P757" s="392" t="s">
        <v>0</v>
      </c>
      <c r="Q757" s="387"/>
      <c r="R757" s="380" t="s">
        <v>1</v>
      </c>
      <c r="S757" s="193"/>
      <c r="T757" s="420" t="s">
        <v>56</v>
      </c>
      <c r="U757" s="421"/>
      <c r="V757" s="422"/>
      <c r="W757" s="423"/>
      <c r="X757" s="423"/>
      <c r="Y757" s="76" t="s">
        <v>8</v>
      </c>
      <c r="Z757" s="45"/>
      <c r="AA757" s="46"/>
      <c r="AB757" s="46"/>
      <c r="AC757" s="44" t="s">
        <v>8</v>
      </c>
      <c r="AD757" s="45"/>
      <c r="AE757" s="46"/>
      <c r="AF757" s="46"/>
      <c r="AG757" s="47" t="s">
        <v>8</v>
      </c>
      <c r="AH757" s="409">
        <f>IF(V757="賃金で算定",V758+Z758-AD758,0)</f>
        <v>0</v>
      </c>
      <c r="AI757" s="410"/>
      <c r="AJ757" s="410"/>
      <c r="AK757" s="411"/>
      <c r="AL757" s="68"/>
      <c r="AM757" s="69"/>
      <c r="AN757" s="412"/>
      <c r="AO757" s="413"/>
      <c r="AP757" s="413"/>
      <c r="AQ757" s="413"/>
      <c r="AR757" s="413"/>
      <c r="AS757" s="47" t="s">
        <v>8</v>
      </c>
      <c r="AT757" s="58"/>
      <c r="AU757" s="58"/>
      <c r="AV757" s="55" t="str">
        <f>IF(OR(O757="",Q757=""),"", IF(O757&lt;20,DATE(O757+118,Q757,IF(S757="",1,S757)),DATE(O757+88,Q757,IF(S757="",1,S757))))</f>
        <v/>
      </c>
      <c r="AW757" s="57" t="str">
        <f>IF(AV757&lt;=設定シート!C$15,"昔",IF(AV757&lt;=設定シート!E$15,"上",IF(AV757&lt;=設定シート!G$15,"中","下")))</f>
        <v>下</v>
      </c>
      <c r="AX757" s="282">
        <f>IF(AV757&lt;=設定シート!$E$36,5,IF(AV757&lt;=設定シート!$I$36,7,IF(AV757&lt;=設定シート!$M$36,9,11)))</f>
        <v>11</v>
      </c>
      <c r="AY757" s="351"/>
      <c r="AZ757" s="349"/>
      <c r="BA757" s="353">
        <f>AN757</f>
        <v>0</v>
      </c>
      <c r="BB757" s="349"/>
      <c r="BC757" s="349"/>
      <c r="BD757" s="234"/>
      <c r="BE757" s="234"/>
      <c r="BL757" s="1"/>
      <c r="BM757" s="1"/>
    </row>
    <row r="758" spans="2:65" s="34" customFormat="1" ht="18" customHeight="1">
      <c r="B758" s="417"/>
      <c r="C758" s="418"/>
      <c r="D758" s="418"/>
      <c r="E758" s="418"/>
      <c r="F758" s="418"/>
      <c r="G758" s="418"/>
      <c r="H758" s="418"/>
      <c r="I758" s="452"/>
      <c r="J758" s="417"/>
      <c r="K758" s="418"/>
      <c r="L758" s="418"/>
      <c r="M758" s="418"/>
      <c r="N758" s="419"/>
      <c r="O758" s="390"/>
      <c r="P758" s="386" t="s">
        <v>0</v>
      </c>
      <c r="Q758" s="388"/>
      <c r="R758" s="35" t="s">
        <v>1</v>
      </c>
      <c r="S758" s="196"/>
      <c r="T758" s="424" t="s">
        <v>57</v>
      </c>
      <c r="U758" s="425"/>
      <c r="V758" s="426"/>
      <c r="W758" s="427"/>
      <c r="X758" s="427"/>
      <c r="Y758" s="428"/>
      <c r="Z758" s="453"/>
      <c r="AA758" s="454"/>
      <c r="AB758" s="454"/>
      <c r="AC758" s="454"/>
      <c r="AD758" s="426">
        <v>0</v>
      </c>
      <c r="AE758" s="427"/>
      <c r="AF758" s="427"/>
      <c r="AG758" s="428"/>
      <c r="AH758" s="402">
        <f>IF(V757="賃金で算定",0,V758+Z758-AD758)</f>
        <v>0</v>
      </c>
      <c r="AI758" s="402"/>
      <c r="AJ758" s="402"/>
      <c r="AK758" s="403"/>
      <c r="AL758" s="407">
        <f>IF(V757="賃金で算定","賃金で算定",IF(OR(V758=0,$F775="",AV757=""),0,IF(AW757="昔",VLOOKUP($F775,労務比率,AX757,FALSE),IF(AW757="上",VLOOKUP($F775,労務比率,AX757,FALSE),IF(AW757="中",VLOOKUP($F775,労務比率,AX757,FALSE),VLOOKUP($F775,労務比率,AX757,FALSE))))))</f>
        <v>0</v>
      </c>
      <c r="AM758" s="408"/>
      <c r="AN758" s="404">
        <f>IF(V757="賃金で算定",0,INT(AH758*AL758/100))</f>
        <v>0</v>
      </c>
      <c r="AO758" s="405"/>
      <c r="AP758" s="405"/>
      <c r="AQ758" s="405"/>
      <c r="AR758" s="405"/>
      <c r="AS758" s="39"/>
      <c r="AT758" s="58"/>
      <c r="AU758" s="58"/>
      <c r="AV758" s="55"/>
      <c r="AW758" s="57"/>
      <c r="AX758" s="282"/>
      <c r="AY758" s="352">
        <f>AH758</f>
        <v>0</v>
      </c>
      <c r="AZ758" s="350">
        <f>IF(AV757&lt;=設定シート!C$85,AH758,IF(AND(AV757&gt;=設定シート!E$85,AV757&lt;=設定シート!G$85),AH758*105/108,AH758))</f>
        <v>0</v>
      </c>
      <c r="BA758" s="347"/>
      <c r="BB758" s="350">
        <f>IF($AL758="賃金で算定",0,INT(AY758*$AL758/100))</f>
        <v>0</v>
      </c>
      <c r="BC758" s="350">
        <f>IF(AY758=AZ758,BB758,AZ758*$AL758/100)</f>
        <v>0</v>
      </c>
      <c r="BD758" s="234"/>
      <c r="BE758" s="234"/>
      <c r="BL758" s="234">
        <f>IF(AY758=AZ758,0,1)</f>
        <v>0</v>
      </c>
      <c r="BM758" s="234" t="str">
        <f>IF(BL758=1,AL758,"")</f>
        <v/>
      </c>
    </row>
    <row r="759" spans="2:65" s="34" customFormat="1" ht="18" customHeight="1">
      <c r="B759" s="414"/>
      <c r="C759" s="415"/>
      <c r="D759" s="415"/>
      <c r="E759" s="415"/>
      <c r="F759" s="415"/>
      <c r="G759" s="415"/>
      <c r="H759" s="415"/>
      <c r="I759" s="451"/>
      <c r="J759" s="414"/>
      <c r="K759" s="415"/>
      <c r="L759" s="415"/>
      <c r="M759" s="415"/>
      <c r="N759" s="416"/>
      <c r="O759" s="389"/>
      <c r="P759" s="392" t="s">
        <v>45</v>
      </c>
      <c r="Q759" s="387"/>
      <c r="R759" s="380" t="s">
        <v>46</v>
      </c>
      <c r="S759" s="193"/>
      <c r="T759" s="420" t="s">
        <v>47</v>
      </c>
      <c r="U759" s="421"/>
      <c r="V759" s="422"/>
      <c r="W759" s="423"/>
      <c r="X759" s="423"/>
      <c r="Y759" s="77"/>
      <c r="Z759" s="41"/>
      <c r="AA759" s="42"/>
      <c r="AB759" s="42"/>
      <c r="AC759" s="43"/>
      <c r="AD759" s="41"/>
      <c r="AE759" s="42"/>
      <c r="AF759" s="42"/>
      <c r="AG759" s="48"/>
      <c r="AH759" s="409">
        <f>IF(V759="賃金で算定",V760+Z760-AD760,0)</f>
        <v>0</v>
      </c>
      <c r="AI759" s="410"/>
      <c r="AJ759" s="410"/>
      <c r="AK759" s="411"/>
      <c r="AL759" s="68"/>
      <c r="AM759" s="69"/>
      <c r="AN759" s="412"/>
      <c r="AO759" s="413"/>
      <c r="AP759" s="413"/>
      <c r="AQ759" s="413"/>
      <c r="AR759" s="413"/>
      <c r="AS759" s="40"/>
      <c r="AT759" s="58"/>
      <c r="AU759" s="58"/>
      <c r="AV759" s="55" t="str">
        <f>IF(OR(O759="",Q759=""),"", IF(O759&lt;20,DATE(O759+118,Q759,IF(S759="",1,S759)),DATE(O759+88,Q759,IF(S759="",1,S759))))</f>
        <v/>
      </c>
      <c r="AW759" s="57" t="str">
        <f>IF(AV759&lt;=設定シート!C$15,"昔",IF(AV759&lt;=設定シート!E$15,"上",IF(AV759&lt;=設定シート!G$15,"中","下")))</f>
        <v>下</v>
      </c>
      <c r="AX759" s="282">
        <f>IF(AV759&lt;=設定シート!$E$36,5,IF(AV759&lt;=設定シート!$I$36,7,IF(AV759&lt;=設定シート!$M$36,9,11)))</f>
        <v>11</v>
      </c>
      <c r="AY759" s="351"/>
      <c r="AZ759" s="349"/>
      <c r="BA759" s="353">
        <f t="shared" ref="BA759" si="418">AN759</f>
        <v>0</v>
      </c>
      <c r="BB759" s="349"/>
      <c r="BC759" s="349"/>
      <c r="BD759" s="234"/>
      <c r="BE759" s="234"/>
      <c r="BL759" s="234"/>
      <c r="BM759" s="234"/>
    </row>
    <row r="760" spans="2:65" s="34" customFormat="1" ht="18" customHeight="1">
      <c r="B760" s="417"/>
      <c r="C760" s="418"/>
      <c r="D760" s="418"/>
      <c r="E760" s="418"/>
      <c r="F760" s="418"/>
      <c r="G760" s="418"/>
      <c r="H760" s="418"/>
      <c r="I760" s="452"/>
      <c r="J760" s="417"/>
      <c r="K760" s="418"/>
      <c r="L760" s="418"/>
      <c r="M760" s="418"/>
      <c r="N760" s="419"/>
      <c r="O760" s="390"/>
      <c r="P760" s="393" t="s">
        <v>45</v>
      </c>
      <c r="Q760" s="388"/>
      <c r="R760" s="381" t="s">
        <v>46</v>
      </c>
      <c r="S760" s="196"/>
      <c r="T760" s="424" t="s">
        <v>48</v>
      </c>
      <c r="U760" s="425"/>
      <c r="V760" s="426"/>
      <c r="W760" s="427"/>
      <c r="X760" s="427"/>
      <c r="Y760" s="428"/>
      <c r="Z760" s="453"/>
      <c r="AA760" s="454"/>
      <c r="AB760" s="454"/>
      <c r="AC760" s="454"/>
      <c r="AD760" s="426">
        <v>0</v>
      </c>
      <c r="AE760" s="427"/>
      <c r="AF760" s="427"/>
      <c r="AG760" s="428"/>
      <c r="AH760" s="402">
        <f>IF(V759="賃金で算定",0,V760+Z760-AD760)</f>
        <v>0</v>
      </c>
      <c r="AI760" s="402"/>
      <c r="AJ760" s="402"/>
      <c r="AK760" s="403"/>
      <c r="AL760" s="407">
        <f>IF(V759="賃金で算定","賃金で算定",IF(OR(V760=0,$F775="",AV759=""),0,IF(AW759="昔",VLOOKUP($F775,労務比率,AX759,FALSE),IF(AW759="上",VLOOKUP($F775,労務比率,AX759,FALSE),IF(AW759="中",VLOOKUP($F775,労務比率,AX759,FALSE),VLOOKUP($F775,労務比率,AX759,FALSE))))))</f>
        <v>0</v>
      </c>
      <c r="AM760" s="408"/>
      <c r="AN760" s="404">
        <f>IF(V759="賃金で算定",0,INT(AH760*AL760/100))</f>
        <v>0</v>
      </c>
      <c r="AO760" s="405"/>
      <c r="AP760" s="405"/>
      <c r="AQ760" s="405"/>
      <c r="AR760" s="405"/>
      <c r="AS760" s="39"/>
      <c r="AT760" s="58"/>
      <c r="AU760" s="58"/>
      <c r="AV760" s="55"/>
      <c r="AW760" s="57"/>
      <c r="AX760" s="282"/>
      <c r="AY760" s="352">
        <f t="shared" ref="AY760" si="419">AH760</f>
        <v>0</v>
      </c>
      <c r="AZ760" s="350">
        <f>IF(AV759&lt;=設定シート!C$85,AH760,IF(AND(AV759&gt;=設定シート!E$85,AV759&lt;=設定シート!G$85),AH760*105/108,AH760))</f>
        <v>0</v>
      </c>
      <c r="BA760" s="347"/>
      <c r="BB760" s="350">
        <f t="shared" ref="BB760" si="420">IF($AL760="賃金で算定",0,INT(AY760*$AL760/100))</f>
        <v>0</v>
      </c>
      <c r="BC760" s="350">
        <f>IF(AY760=AZ760,BB760,AZ760*$AL760/100)</f>
        <v>0</v>
      </c>
      <c r="BD760" s="234"/>
      <c r="BE760" s="234"/>
      <c r="BL760" s="234">
        <f>IF(AY760=AZ760,0,1)</f>
        <v>0</v>
      </c>
      <c r="BM760" s="234" t="str">
        <f>IF(BL760=1,AL760,"")</f>
        <v/>
      </c>
    </row>
    <row r="761" spans="2:65" s="34" customFormat="1" ht="18" customHeight="1">
      <c r="B761" s="414"/>
      <c r="C761" s="415"/>
      <c r="D761" s="415"/>
      <c r="E761" s="415"/>
      <c r="F761" s="415"/>
      <c r="G761" s="415"/>
      <c r="H761" s="415"/>
      <c r="I761" s="451"/>
      <c r="J761" s="414"/>
      <c r="K761" s="415"/>
      <c r="L761" s="415"/>
      <c r="M761" s="415"/>
      <c r="N761" s="416"/>
      <c r="O761" s="389"/>
      <c r="P761" s="392" t="s">
        <v>45</v>
      </c>
      <c r="Q761" s="387"/>
      <c r="R761" s="380" t="s">
        <v>46</v>
      </c>
      <c r="S761" s="193"/>
      <c r="T761" s="420" t="s">
        <v>47</v>
      </c>
      <c r="U761" s="421"/>
      <c r="V761" s="422"/>
      <c r="W761" s="423"/>
      <c r="X761" s="423"/>
      <c r="Y761" s="77"/>
      <c r="Z761" s="41"/>
      <c r="AA761" s="42"/>
      <c r="AB761" s="42"/>
      <c r="AC761" s="43"/>
      <c r="AD761" s="41"/>
      <c r="AE761" s="42"/>
      <c r="AF761" s="42"/>
      <c r="AG761" s="48"/>
      <c r="AH761" s="409">
        <f>IF(V761="賃金で算定",V762+Z762-AD762,0)</f>
        <v>0</v>
      </c>
      <c r="AI761" s="410"/>
      <c r="AJ761" s="410"/>
      <c r="AK761" s="411"/>
      <c r="AL761" s="68"/>
      <c r="AM761" s="69"/>
      <c r="AN761" s="412"/>
      <c r="AO761" s="413"/>
      <c r="AP761" s="413"/>
      <c r="AQ761" s="413"/>
      <c r="AR761" s="413"/>
      <c r="AS761" s="40"/>
      <c r="AT761" s="58"/>
      <c r="AU761" s="58"/>
      <c r="AV761" s="55" t="str">
        <f>IF(OR(O761="",Q761=""),"", IF(O761&lt;20,DATE(O761+118,Q761,IF(S761="",1,S761)),DATE(O761+88,Q761,IF(S761="",1,S761))))</f>
        <v/>
      </c>
      <c r="AW761" s="57" t="str">
        <f>IF(AV761&lt;=設定シート!C$15,"昔",IF(AV761&lt;=設定シート!E$15,"上",IF(AV761&lt;=設定シート!G$15,"中","下")))</f>
        <v>下</v>
      </c>
      <c r="AX761" s="282">
        <f>IF(AV761&lt;=設定シート!$E$36,5,IF(AV761&lt;=設定シート!$I$36,7,IF(AV761&lt;=設定シート!$M$36,9,11)))</f>
        <v>11</v>
      </c>
      <c r="AY761" s="351"/>
      <c r="AZ761" s="349"/>
      <c r="BA761" s="353">
        <f t="shared" ref="BA761" si="421">AN761</f>
        <v>0</v>
      </c>
      <c r="BB761" s="349"/>
      <c r="BC761" s="349"/>
      <c r="BD761" s="234"/>
      <c r="BE761" s="234"/>
      <c r="BL761" s="1"/>
      <c r="BM761" s="1"/>
    </row>
    <row r="762" spans="2:65" s="34" customFormat="1" ht="18" customHeight="1">
      <c r="B762" s="417"/>
      <c r="C762" s="418"/>
      <c r="D762" s="418"/>
      <c r="E762" s="418"/>
      <c r="F762" s="418"/>
      <c r="G762" s="418"/>
      <c r="H762" s="418"/>
      <c r="I762" s="452"/>
      <c r="J762" s="417"/>
      <c r="K762" s="418"/>
      <c r="L762" s="418"/>
      <c r="M762" s="418"/>
      <c r="N762" s="419"/>
      <c r="O762" s="390"/>
      <c r="P762" s="393" t="s">
        <v>45</v>
      </c>
      <c r="Q762" s="388"/>
      <c r="R762" s="381" t="s">
        <v>46</v>
      </c>
      <c r="S762" s="196"/>
      <c r="T762" s="424" t="s">
        <v>48</v>
      </c>
      <c r="U762" s="425"/>
      <c r="V762" s="426"/>
      <c r="W762" s="427"/>
      <c r="X762" s="427"/>
      <c r="Y762" s="428"/>
      <c r="Z762" s="426"/>
      <c r="AA762" s="427"/>
      <c r="AB762" s="427"/>
      <c r="AC762" s="427"/>
      <c r="AD762" s="426">
        <v>0</v>
      </c>
      <c r="AE762" s="427"/>
      <c r="AF762" s="427"/>
      <c r="AG762" s="428"/>
      <c r="AH762" s="402">
        <f>IF(V761="賃金で算定",0,V762+Z762-AD762)</f>
        <v>0</v>
      </c>
      <c r="AI762" s="402"/>
      <c r="AJ762" s="402"/>
      <c r="AK762" s="403"/>
      <c r="AL762" s="407">
        <f>IF(V761="賃金で算定","賃金で算定",IF(OR(V762=0,$F775="",AV761=""),0,IF(AW761="昔",VLOOKUP($F775,労務比率,AX761,FALSE),IF(AW761="上",VLOOKUP($F775,労務比率,AX761,FALSE),IF(AW761="中",VLOOKUP($F775,労務比率,AX761,FALSE),VLOOKUP($F775,労務比率,AX761,FALSE))))))</f>
        <v>0</v>
      </c>
      <c r="AM762" s="408"/>
      <c r="AN762" s="404">
        <f>IF(V761="賃金で算定",0,INT(AH762*AL762/100))</f>
        <v>0</v>
      </c>
      <c r="AO762" s="405"/>
      <c r="AP762" s="405"/>
      <c r="AQ762" s="405"/>
      <c r="AR762" s="405"/>
      <c r="AS762" s="39"/>
      <c r="AT762" s="58"/>
      <c r="AU762" s="58"/>
      <c r="AV762" s="55"/>
      <c r="AW762" s="57"/>
      <c r="AX762" s="282"/>
      <c r="AY762" s="352">
        <f t="shared" ref="AY762" si="422">AH762</f>
        <v>0</v>
      </c>
      <c r="AZ762" s="350">
        <f>IF(AV761&lt;=設定シート!C$85,AH762,IF(AND(AV761&gt;=設定シート!E$85,AV761&lt;=設定シート!G$85),AH762*105/108,AH762))</f>
        <v>0</v>
      </c>
      <c r="BA762" s="347"/>
      <c r="BB762" s="350">
        <f t="shared" ref="BB762" si="423">IF($AL762="賃金で算定",0,INT(AY762*$AL762/100))</f>
        <v>0</v>
      </c>
      <c r="BC762" s="350">
        <f>IF(AY762=AZ762,BB762,AZ762*$AL762/100)</f>
        <v>0</v>
      </c>
      <c r="BD762" s="234"/>
      <c r="BE762" s="234"/>
      <c r="BL762" s="234">
        <f>IF(AY762=AZ762,0,1)</f>
        <v>0</v>
      </c>
      <c r="BM762" s="234" t="str">
        <f>IF(BL762=1,AL762,"")</f>
        <v/>
      </c>
    </row>
    <row r="763" spans="2:65" s="34" customFormat="1" ht="18" customHeight="1">
      <c r="B763" s="414"/>
      <c r="C763" s="415"/>
      <c r="D763" s="415"/>
      <c r="E763" s="415"/>
      <c r="F763" s="415"/>
      <c r="G763" s="415"/>
      <c r="H763" s="415"/>
      <c r="I763" s="451"/>
      <c r="J763" s="414"/>
      <c r="K763" s="415"/>
      <c r="L763" s="415"/>
      <c r="M763" s="415"/>
      <c r="N763" s="416"/>
      <c r="O763" s="389"/>
      <c r="P763" s="392" t="s">
        <v>45</v>
      </c>
      <c r="Q763" s="387"/>
      <c r="R763" s="380" t="s">
        <v>46</v>
      </c>
      <c r="S763" s="193"/>
      <c r="T763" s="420" t="s">
        <v>47</v>
      </c>
      <c r="U763" s="421"/>
      <c r="V763" s="422"/>
      <c r="W763" s="423"/>
      <c r="X763" s="423"/>
      <c r="Y763" s="78"/>
      <c r="Z763" s="37"/>
      <c r="AA763" s="38"/>
      <c r="AB763" s="38"/>
      <c r="AC763" s="49"/>
      <c r="AD763" s="37"/>
      <c r="AE763" s="38"/>
      <c r="AF763" s="38"/>
      <c r="AG763" s="50"/>
      <c r="AH763" s="409">
        <f>IF(V763="賃金で算定",V764+Z764-AD764,0)</f>
        <v>0</v>
      </c>
      <c r="AI763" s="410"/>
      <c r="AJ763" s="410"/>
      <c r="AK763" s="411"/>
      <c r="AL763" s="68"/>
      <c r="AM763" s="69"/>
      <c r="AN763" s="412"/>
      <c r="AO763" s="413"/>
      <c r="AP763" s="413"/>
      <c r="AQ763" s="413"/>
      <c r="AR763" s="413"/>
      <c r="AS763" s="40"/>
      <c r="AT763" s="58"/>
      <c r="AU763" s="58"/>
      <c r="AV763" s="55" t="str">
        <f>IF(OR(O763="",Q763=""),"", IF(O763&lt;20,DATE(O763+118,Q763,IF(S763="",1,S763)),DATE(O763+88,Q763,IF(S763="",1,S763))))</f>
        <v/>
      </c>
      <c r="AW763" s="57" t="str">
        <f>IF(AV763&lt;=設定シート!C$15,"昔",IF(AV763&lt;=設定シート!E$15,"上",IF(AV763&lt;=設定シート!G$15,"中","下")))</f>
        <v>下</v>
      </c>
      <c r="AX763" s="282">
        <f>IF(AV763&lt;=設定シート!$E$36,5,IF(AV763&lt;=設定シート!$I$36,7,IF(AV763&lt;=設定シート!$M$36,9,11)))</f>
        <v>11</v>
      </c>
      <c r="AY763" s="351"/>
      <c r="AZ763" s="349"/>
      <c r="BA763" s="353">
        <f t="shared" ref="BA763" si="424">AN763</f>
        <v>0</v>
      </c>
      <c r="BB763" s="349"/>
      <c r="BC763" s="349"/>
      <c r="BD763" s="234"/>
      <c r="BE763" s="234"/>
      <c r="BL763" s="1"/>
      <c r="BM763" s="1"/>
    </row>
    <row r="764" spans="2:65" s="34" customFormat="1" ht="18" customHeight="1">
      <c r="B764" s="417"/>
      <c r="C764" s="418"/>
      <c r="D764" s="418"/>
      <c r="E764" s="418"/>
      <c r="F764" s="418"/>
      <c r="G764" s="418"/>
      <c r="H764" s="418"/>
      <c r="I764" s="452"/>
      <c r="J764" s="417"/>
      <c r="K764" s="418"/>
      <c r="L764" s="418"/>
      <c r="M764" s="418"/>
      <c r="N764" s="419"/>
      <c r="O764" s="390"/>
      <c r="P764" s="393" t="s">
        <v>45</v>
      </c>
      <c r="Q764" s="388"/>
      <c r="R764" s="381" t="s">
        <v>46</v>
      </c>
      <c r="S764" s="196"/>
      <c r="T764" s="424" t="s">
        <v>48</v>
      </c>
      <c r="U764" s="425"/>
      <c r="V764" s="426"/>
      <c r="W764" s="427"/>
      <c r="X764" s="427"/>
      <c r="Y764" s="428"/>
      <c r="Z764" s="453"/>
      <c r="AA764" s="454"/>
      <c r="AB764" s="454"/>
      <c r="AC764" s="454"/>
      <c r="AD764" s="426">
        <v>0</v>
      </c>
      <c r="AE764" s="427"/>
      <c r="AF764" s="427"/>
      <c r="AG764" s="428"/>
      <c r="AH764" s="402">
        <f>IF(V763="賃金で算定",0,V764+Z764-AD764)</f>
        <v>0</v>
      </c>
      <c r="AI764" s="402"/>
      <c r="AJ764" s="402"/>
      <c r="AK764" s="403"/>
      <c r="AL764" s="407">
        <f>IF(V763="賃金で算定","賃金で算定",IF(OR(V764=0,$F775="",AV763=""),0,IF(AW763="昔",VLOOKUP($F775,労務比率,AX763,FALSE),IF(AW763="上",VLOOKUP($F775,労務比率,AX763,FALSE),IF(AW763="中",VLOOKUP($F775,労務比率,AX763,FALSE),VLOOKUP($F775,労務比率,AX763,FALSE))))))</f>
        <v>0</v>
      </c>
      <c r="AM764" s="408"/>
      <c r="AN764" s="404">
        <f>IF(V763="賃金で算定",0,INT(AH764*AL764/100))</f>
        <v>0</v>
      </c>
      <c r="AO764" s="405"/>
      <c r="AP764" s="405"/>
      <c r="AQ764" s="405"/>
      <c r="AR764" s="405"/>
      <c r="AS764" s="39"/>
      <c r="AT764" s="58"/>
      <c r="AU764" s="58"/>
      <c r="AV764" s="55"/>
      <c r="AW764" s="57"/>
      <c r="AX764" s="282"/>
      <c r="AY764" s="352">
        <f t="shared" ref="AY764" si="425">AH764</f>
        <v>0</v>
      </c>
      <c r="AZ764" s="350">
        <f>IF(AV763&lt;=設定シート!C$85,AH764,IF(AND(AV763&gt;=設定シート!E$85,AV763&lt;=設定シート!G$85),AH764*105/108,AH764))</f>
        <v>0</v>
      </c>
      <c r="BA764" s="347"/>
      <c r="BB764" s="350">
        <f t="shared" ref="BB764" si="426">IF($AL764="賃金で算定",0,INT(AY764*$AL764/100))</f>
        <v>0</v>
      </c>
      <c r="BC764" s="350">
        <f>IF(AY764=AZ764,BB764,AZ764*$AL764/100)</f>
        <v>0</v>
      </c>
      <c r="BD764" s="234"/>
      <c r="BE764" s="234"/>
      <c r="BL764" s="234">
        <f>IF(AY764=AZ764,0,1)</f>
        <v>0</v>
      </c>
      <c r="BM764" s="234" t="str">
        <f>IF(BL764=1,AL764,"")</f>
        <v/>
      </c>
    </row>
    <row r="765" spans="2:65" s="34" customFormat="1" ht="18" customHeight="1">
      <c r="B765" s="414"/>
      <c r="C765" s="415"/>
      <c r="D765" s="415"/>
      <c r="E765" s="415"/>
      <c r="F765" s="415"/>
      <c r="G765" s="415"/>
      <c r="H765" s="415"/>
      <c r="I765" s="451"/>
      <c r="J765" s="414"/>
      <c r="K765" s="415"/>
      <c r="L765" s="415"/>
      <c r="M765" s="415"/>
      <c r="N765" s="416"/>
      <c r="O765" s="389"/>
      <c r="P765" s="392" t="s">
        <v>45</v>
      </c>
      <c r="Q765" s="387"/>
      <c r="R765" s="380" t="s">
        <v>46</v>
      </c>
      <c r="S765" s="193"/>
      <c r="T765" s="420" t="s">
        <v>47</v>
      </c>
      <c r="U765" s="421"/>
      <c r="V765" s="422"/>
      <c r="W765" s="423"/>
      <c r="X765" s="423"/>
      <c r="Y765" s="77"/>
      <c r="Z765" s="41"/>
      <c r="AA765" s="42"/>
      <c r="AB765" s="42"/>
      <c r="AC765" s="43"/>
      <c r="AD765" s="41"/>
      <c r="AE765" s="42"/>
      <c r="AF765" s="42"/>
      <c r="AG765" s="48"/>
      <c r="AH765" s="409">
        <f>IF(V765="賃金で算定",V766+Z766-AD766,0)</f>
        <v>0</v>
      </c>
      <c r="AI765" s="410"/>
      <c r="AJ765" s="410"/>
      <c r="AK765" s="411"/>
      <c r="AL765" s="68"/>
      <c r="AM765" s="69"/>
      <c r="AN765" s="412"/>
      <c r="AO765" s="413"/>
      <c r="AP765" s="413"/>
      <c r="AQ765" s="413"/>
      <c r="AR765" s="413"/>
      <c r="AS765" s="40"/>
      <c r="AT765" s="58"/>
      <c r="AU765" s="58"/>
      <c r="AV765" s="55" t="str">
        <f>IF(OR(O765="",Q765=""),"", IF(O765&lt;20,DATE(O765+118,Q765,IF(S765="",1,S765)),DATE(O765+88,Q765,IF(S765="",1,S765))))</f>
        <v/>
      </c>
      <c r="AW765" s="57" t="str">
        <f>IF(AV765&lt;=設定シート!C$15,"昔",IF(AV765&lt;=設定シート!E$15,"上",IF(AV765&lt;=設定シート!G$15,"中","下")))</f>
        <v>下</v>
      </c>
      <c r="AX765" s="282">
        <f>IF(AV765&lt;=設定シート!$E$36,5,IF(AV765&lt;=設定シート!$I$36,7,IF(AV765&lt;=設定シート!$M$36,9,11)))</f>
        <v>11</v>
      </c>
      <c r="AY765" s="351"/>
      <c r="AZ765" s="349"/>
      <c r="BA765" s="353">
        <f t="shared" ref="BA765" si="427">AN765</f>
        <v>0</v>
      </c>
      <c r="BB765" s="349"/>
      <c r="BC765" s="349"/>
      <c r="BD765" s="234"/>
      <c r="BE765" s="234"/>
      <c r="BL765" s="1"/>
      <c r="BM765" s="1"/>
    </row>
    <row r="766" spans="2:65" s="34" customFormat="1" ht="18" customHeight="1">
      <c r="B766" s="417"/>
      <c r="C766" s="418"/>
      <c r="D766" s="418"/>
      <c r="E766" s="418"/>
      <c r="F766" s="418"/>
      <c r="G766" s="418"/>
      <c r="H766" s="418"/>
      <c r="I766" s="452"/>
      <c r="J766" s="417"/>
      <c r="K766" s="418"/>
      <c r="L766" s="418"/>
      <c r="M766" s="418"/>
      <c r="N766" s="419"/>
      <c r="O766" s="390"/>
      <c r="P766" s="393" t="s">
        <v>45</v>
      </c>
      <c r="Q766" s="388"/>
      <c r="R766" s="381" t="s">
        <v>46</v>
      </c>
      <c r="S766" s="196"/>
      <c r="T766" s="424" t="s">
        <v>48</v>
      </c>
      <c r="U766" s="425"/>
      <c r="V766" s="426"/>
      <c r="W766" s="427"/>
      <c r="X766" s="427"/>
      <c r="Y766" s="428"/>
      <c r="Z766" s="426"/>
      <c r="AA766" s="427"/>
      <c r="AB766" s="427"/>
      <c r="AC766" s="427"/>
      <c r="AD766" s="426">
        <v>0</v>
      </c>
      <c r="AE766" s="427"/>
      <c r="AF766" s="427"/>
      <c r="AG766" s="428"/>
      <c r="AH766" s="402">
        <f>IF(V765="賃金で算定",0,V766+Z766-AD766)</f>
        <v>0</v>
      </c>
      <c r="AI766" s="402"/>
      <c r="AJ766" s="402"/>
      <c r="AK766" s="403"/>
      <c r="AL766" s="407">
        <f>IF(V765="賃金で算定","賃金で算定",IF(OR(V766=0,$F775="",AV765=""),0,IF(AW765="昔",VLOOKUP($F775,労務比率,AX765,FALSE),IF(AW765="上",VLOOKUP($F775,労務比率,AX765,FALSE),IF(AW765="中",VLOOKUP($F775,労務比率,AX765,FALSE),VLOOKUP($F775,労務比率,AX765,FALSE))))))</f>
        <v>0</v>
      </c>
      <c r="AM766" s="408"/>
      <c r="AN766" s="404">
        <f>IF(V765="賃金で算定",0,INT(AH766*AL766/100))</f>
        <v>0</v>
      </c>
      <c r="AO766" s="405"/>
      <c r="AP766" s="405"/>
      <c r="AQ766" s="405"/>
      <c r="AR766" s="405"/>
      <c r="AS766" s="39"/>
      <c r="AT766" s="58"/>
      <c r="AU766" s="58"/>
      <c r="AV766" s="55"/>
      <c r="AW766" s="57"/>
      <c r="AX766" s="282"/>
      <c r="AY766" s="352">
        <f t="shared" ref="AY766" si="428">AH766</f>
        <v>0</v>
      </c>
      <c r="AZ766" s="350">
        <f>IF(AV765&lt;=設定シート!C$85,AH766,IF(AND(AV765&gt;=設定シート!E$85,AV765&lt;=設定シート!G$85),AH766*105/108,AH766))</f>
        <v>0</v>
      </c>
      <c r="BA766" s="347"/>
      <c r="BB766" s="350">
        <f t="shared" ref="BB766" si="429">IF($AL766="賃金で算定",0,INT(AY766*$AL766/100))</f>
        <v>0</v>
      </c>
      <c r="BC766" s="350">
        <f>IF(AY766=AZ766,BB766,AZ766*$AL766/100)</f>
        <v>0</v>
      </c>
      <c r="BD766" s="234"/>
      <c r="BE766" s="234"/>
      <c r="BL766" s="234">
        <f>IF(AY766=AZ766,0,1)</f>
        <v>0</v>
      </c>
      <c r="BM766" s="234" t="str">
        <f>IF(BL766=1,AL766,"")</f>
        <v/>
      </c>
    </row>
    <row r="767" spans="2:65" s="34" customFormat="1" ht="18" customHeight="1">
      <c r="B767" s="414"/>
      <c r="C767" s="415"/>
      <c r="D767" s="415"/>
      <c r="E767" s="415"/>
      <c r="F767" s="415"/>
      <c r="G767" s="415"/>
      <c r="H767" s="415"/>
      <c r="I767" s="451"/>
      <c r="J767" s="414"/>
      <c r="K767" s="415"/>
      <c r="L767" s="415"/>
      <c r="M767" s="415"/>
      <c r="N767" s="416"/>
      <c r="O767" s="389"/>
      <c r="P767" s="392" t="s">
        <v>45</v>
      </c>
      <c r="Q767" s="387"/>
      <c r="R767" s="380" t="s">
        <v>46</v>
      </c>
      <c r="S767" s="193"/>
      <c r="T767" s="420" t="s">
        <v>47</v>
      </c>
      <c r="U767" s="421"/>
      <c r="V767" s="422"/>
      <c r="W767" s="423"/>
      <c r="X767" s="423"/>
      <c r="Y767" s="77"/>
      <c r="Z767" s="41"/>
      <c r="AA767" s="42"/>
      <c r="AB767" s="42"/>
      <c r="AC767" s="43"/>
      <c r="AD767" s="41"/>
      <c r="AE767" s="42"/>
      <c r="AF767" s="42"/>
      <c r="AG767" s="48"/>
      <c r="AH767" s="409">
        <f>IF(V767="賃金で算定",V768+Z768-AD768,0)</f>
        <v>0</v>
      </c>
      <c r="AI767" s="410"/>
      <c r="AJ767" s="410"/>
      <c r="AK767" s="411"/>
      <c r="AL767" s="68"/>
      <c r="AM767" s="69"/>
      <c r="AN767" s="412"/>
      <c r="AO767" s="413"/>
      <c r="AP767" s="413"/>
      <c r="AQ767" s="413"/>
      <c r="AR767" s="413"/>
      <c r="AS767" s="40"/>
      <c r="AT767" s="58"/>
      <c r="AU767" s="58"/>
      <c r="AV767" s="55" t="str">
        <f>IF(OR(O767="",Q767=""),"", IF(O767&lt;20,DATE(O767+118,Q767,IF(S767="",1,S767)),DATE(O767+88,Q767,IF(S767="",1,S767))))</f>
        <v/>
      </c>
      <c r="AW767" s="57" t="str">
        <f>IF(AV767&lt;=設定シート!C$15,"昔",IF(AV767&lt;=設定シート!E$15,"上",IF(AV767&lt;=設定シート!G$15,"中","下")))</f>
        <v>下</v>
      </c>
      <c r="AX767" s="282">
        <f>IF(AV767&lt;=設定シート!$E$36,5,IF(AV767&lt;=設定シート!$I$36,7,IF(AV767&lt;=設定シート!$M$36,9,11)))</f>
        <v>11</v>
      </c>
      <c r="AY767" s="351"/>
      <c r="AZ767" s="349"/>
      <c r="BA767" s="353">
        <f t="shared" ref="BA767" si="430">AN767</f>
        <v>0</v>
      </c>
      <c r="BB767" s="349"/>
      <c r="BC767" s="349"/>
      <c r="BD767" s="234"/>
      <c r="BE767" s="234"/>
      <c r="BL767" s="1"/>
      <c r="BM767" s="1"/>
    </row>
    <row r="768" spans="2:65" s="34" customFormat="1" ht="18" customHeight="1">
      <c r="B768" s="417"/>
      <c r="C768" s="418"/>
      <c r="D768" s="418"/>
      <c r="E768" s="418"/>
      <c r="F768" s="418"/>
      <c r="G768" s="418"/>
      <c r="H768" s="418"/>
      <c r="I768" s="452"/>
      <c r="J768" s="417"/>
      <c r="K768" s="418"/>
      <c r="L768" s="418"/>
      <c r="M768" s="418"/>
      <c r="N768" s="419"/>
      <c r="O768" s="390"/>
      <c r="P768" s="393" t="s">
        <v>45</v>
      </c>
      <c r="Q768" s="388"/>
      <c r="R768" s="381" t="s">
        <v>46</v>
      </c>
      <c r="S768" s="196"/>
      <c r="T768" s="424" t="s">
        <v>48</v>
      </c>
      <c r="U768" s="425"/>
      <c r="V768" s="426"/>
      <c r="W768" s="427"/>
      <c r="X768" s="427"/>
      <c r="Y768" s="428"/>
      <c r="Z768" s="426"/>
      <c r="AA768" s="427"/>
      <c r="AB768" s="427"/>
      <c r="AC768" s="427"/>
      <c r="AD768" s="426">
        <v>0</v>
      </c>
      <c r="AE768" s="427"/>
      <c r="AF768" s="427"/>
      <c r="AG768" s="428"/>
      <c r="AH768" s="402">
        <f>IF(V767="賃金で算定",0,V768+Z768-AD768)</f>
        <v>0</v>
      </c>
      <c r="AI768" s="402"/>
      <c r="AJ768" s="402"/>
      <c r="AK768" s="403"/>
      <c r="AL768" s="407">
        <f>IF(V767="賃金で算定","賃金で算定",IF(OR(V768=0,$F775="",AV767=""),0,IF(AW767="昔",VLOOKUP($F775,労務比率,AX767,FALSE),IF(AW767="上",VLOOKUP($F775,労務比率,AX767,FALSE),IF(AW767="中",VLOOKUP($F775,労務比率,AX767,FALSE),VLOOKUP($F775,労務比率,AX767,FALSE))))))</f>
        <v>0</v>
      </c>
      <c r="AM768" s="408"/>
      <c r="AN768" s="404">
        <f>IF(V767="賃金で算定",0,INT(AH768*AL768/100))</f>
        <v>0</v>
      </c>
      <c r="AO768" s="405"/>
      <c r="AP768" s="405"/>
      <c r="AQ768" s="405"/>
      <c r="AR768" s="405"/>
      <c r="AS768" s="39"/>
      <c r="AT768" s="58"/>
      <c r="AU768" s="58"/>
      <c r="AV768" s="55"/>
      <c r="AW768" s="57"/>
      <c r="AX768" s="282"/>
      <c r="AY768" s="352">
        <f t="shared" ref="AY768" si="431">AH768</f>
        <v>0</v>
      </c>
      <c r="AZ768" s="350">
        <f>IF(AV767&lt;=設定シート!C$85,AH768,IF(AND(AV767&gt;=設定シート!E$85,AV767&lt;=設定シート!G$85),AH768*105/108,AH768))</f>
        <v>0</v>
      </c>
      <c r="BA768" s="347"/>
      <c r="BB768" s="350">
        <f t="shared" ref="BB768" si="432">IF($AL768="賃金で算定",0,INT(AY768*$AL768/100))</f>
        <v>0</v>
      </c>
      <c r="BC768" s="350">
        <f>IF(AY768=AZ768,BB768,AZ768*$AL768/100)</f>
        <v>0</v>
      </c>
      <c r="BD768" s="234"/>
      <c r="BE768" s="234"/>
      <c r="BL768" s="234">
        <f>IF(AY768=AZ768,0,1)</f>
        <v>0</v>
      </c>
      <c r="BM768" s="234" t="str">
        <f>IF(BL768=1,AL768,"")</f>
        <v/>
      </c>
    </row>
    <row r="769" spans="2:65" s="34" customFormat="1" ht="18" customHeight="1">
      <c r="B769" s="414"/>
      <c r="C769" s="415"/>
      <c r="D769" s="415"/>
      <c r="E769" s="415"/>
      <c r="F769" s="415"/>
      <c r="G769" s="415"/>
      <c r="H769" s="415"/>
      <c r="I769" s="451"/>
      <c r="J769" s="414"/>
      <c r="K769" s="415"/>
      <c r="L769" s="415"/>
      <c r="M769" s="415"/>
      <c r="N769" s="416"/>
      <c r="O769" s="389"/>
      <c r="P769" s="392" t="s">
        <v>45</v>
      </c>
      <c r="Q769" s="387"/>
      <c r="R769" s="380" t="s">
        <v>46</v>
      </c>
      <c r="S769" s="193"/>
      <c r="T769" s="420" t="s">
        <v>47</v>
      </c>
      <c r="U769" s="421"/>
      <c r="V769" s="422"/>
      <c r="W769" s="423"/>
      <c r="X769" s="423"/>
      <c r="Y769" s="77"/>
      <c r="Z769" s="41"/>
      <c r="AA769" s="42"/>
      <c r="AB769" s="42"/>
      <c r="AC769" s="43"/>
      <c r="AD769" s="41"/>
      <c r="AE769" s="42"/>
      <c r="AF769" s="42"/>
      <c r="AG769" s="48"/>
      <c r="AH769" s="409">
        <f>IF(V769="賃金で算定",V770+Z770-AD770,0)</f>
        <v>0</v>
      </c>
      <c r="AI769" s="410"/>
      <c r="AJ769" s="410"/>
      <c r="AK769" s="411"/>
      <c r="AL769" s="68"/>
      <c r="AM769" s="69"/>
      <c r="AN769" s="412"/>
      <c r="AO769" s="413"/>
      <c r="AP769" s="413"/>
      <c r="AQ769" s="413"/>
      <c r="AR769" s="413"/>
      <c r="AS769" s="40"/>
      <c r="AT769" s="58"/>
      <c r="AU769" s="58"/>
      <c r="AV769" s="55" t="str">
        <f>IF(OR(O769="",Q769=""),"", IF(O769&lt;20,DATE(O769+118,Q769,IF(S769="",1,S769)),DATE(O769+88,Q769,IF(S769="",1,S769))))</f>
        <v/>
      </c>
      <c r="AW769" s="57" t="str">
        <f>IF(AV769&lt;=設定シート!C$15,"昔",IF(AV769&lt;=設定シート!E$15,"上",IF(AV769&lt;=設定シート!G$15,"中","下")))</f>
        <v>下</v>
      </c>
      <c r="AX769" s="282">
        <f>IF(AV769&lt;=設定シート!$E$36,5,IF(AV769&lt;=設定シート!$I$36,7,IF(AV769&lt;=設定シート!$M$36,9,11)))</f>
        <v>11</v>
      </c>
      <c r="AY769" s="351"/>
      <c r="AZ769" s="349"/>
      <c r="BA769" s="353">
        <f t="shared" ref="BA769" si="433">AN769</f>
        <v>0</v>
      </c>
      <c r="BB769" s="349"/>
      <c r="BC769" s="349"/>
      <c r="BD769" s="234"/>
      <c r="BE769" s="234"/>
      <c r="BL769" s="1"/>
      <c r="BM769" s="1"/>
    </row>
    <row r="770" spans="2:65" s="34" customFormat="1" ht="18" customHeight="1">
      <c r="B770" s="417"/>
      <c r="C770" s="418"/>
      <c r="D770" s="418"/>
      <c r="E770" s="418"/>
      <c r="F770" s="418"/>
      <c r="G770" s="418"/>
      <c r="H770" s="418"/>
      <c r="I770" s="452"/>
      <c r="J770" s="417"/>
      <c r="K770" s="418"/>
      <c r="L770" s="418"/>
      <c r="M770" s="418"/>
      <c r="N770" s="419"/>
      <c r="O770" s="390"/>
      <c r="P770" s="393" t="s">
        <v>45</v>
      </c>
      <c r="Q770" s="388"/>
      <c r="R770" s="381" t="s">
        <v>46</v>
      </c>
      <c r="S770" s="196"/>
      <c r="T770" s="424" t="s">
        <v>48</v>
      </c>
      <c r="U770" s="425"/>
      <c r="V770" s="426"/>
      <c r="W770" s="427"/>
      <c r="X770" s="427"/>
      <c r="Y770" s="428"/>
      <c r="Z770" s="426"/>
      <c r="AA770" s="427"/>
      <c r="AB770" s="427"/>
      <c r="AC770" s="427"/>
      <c r="AD770" s="426">
        <v>0</v>
      </c>
      <c r="AE770" s="427"/>
      <c r="AF770" s="427"/>
      <c r="AG770" s="428"/>
      <c r="AH770" s="402">
        <f>IF(V769="賃金で算定",0,V770+Z770-AD770)</f>
        <v>0</v>
      </c>
      <c r="AI770" s="402"/>
      <c r="AJ770" s="402"/>
      <c r="AK770" s="403"/>
      <c r="AL770" s="407">
        <f>IF(V769="賃金で算定","賃金で算定",IF(OR(V770=0,$F775="",AV769=""),0,IF(AW769="昔",VLOOKUP($F775,労務比率,AX769,FALSE),IF(AW769="上",VLOOKUP($F775,労務比率,AX769,FALSE),IF(AW769="中",VLOOKUP($F775,労務比率,AX769,FALSE),VLOOKUP($F775,労務比率,AX769,FALSE))))))</f>
        <v>0</v>
      </c>
      <c r="AM770" s="408"/>
      <c r="AN770" s="404">
        <f>IF(V769="賃金で算定",0,INT(AH770*AL770/100))</f>
        <v>0</v>
      </c>
      <c r="AO770" s="405"/>
      <c r="AP770" s="405"/>
      <c r="AQ770" s="405"/>
      <c r="AR770" s="405"/>
      <c r="AS770" s="39"/>
      <c r="AT770" s="58"/>
      <c r="AU770" s="58"/>
      <c r="AV770" s="55"/>
      <c r="AW770" s="57"/>
      <c r="AX770" s="282"/>
      <c r="AY770" s="352">
        <f t="shared" ref="AY770" si="434">AH770</f>
        <v>0</v>
      </c>
      <c r="AZ770" s="350">
        <f>IF(AV769&lt;=設定シート!C$85,AH770,IF(AND(AV769&gt;=設定シート!E$85,AV769&lt;=設定シート!G$85),AH770*105/108,AH770))</f>
        <v>0</v>
      </c>
      <c r="BA770" s="347"/>
      <c r="BB770" s="350">
        <f t="shared" ref="BB770" si="435">IF($AL770="賃金で算定",0,INT(AY770*$AL770/100))</f>
        <v>0</v>
      </c>
      <c r="BC770" s="350">
        <f>IF(AY770=AZ770,BB770,AZ770*$AL770/100)</f>
        <v>0</v>
      </c>
      <c r="BD770" s="234"/>
      <c r="BE770" s="234"/>
      <c r="BL770" s="234">
        <f>IF(AY770=AZ770,0,1)</f>
        <v>0</v>
      </c>
      <c r="BM770" s="234" t="str">
        <f>IF(BL770=1,AL770,"")</f>
        <v/>
      </c>
    </row>
    <row r="771" spans="2:65" s="34" customFormat="1" ht="18" customHeight="1">
      <c r="B771" s="414"/>
      <c r="C771" s="415"/>
      <c r="D771" s="415"/>
      <c r="E771" s="415"/>
      <c r="F771" s="415"/>
      <c r="G771" s="415"/>
      <c r="H771" s="415"/>
      <c r="I771" s="451"/>
      <c r="J771" s="414"/>
      <c r="K771" s="415"/>
      <c r="L771" s="415"/>
      <c r="M771" s="415"/>
      <c r="N771" s="416"/>
      <c r="O771" s="389"/>
      <c r="P771" s="392" t="s">
        <v>45</v>
      </c>
      <c r="Q771" s="387"/>
      <c r="R771" s="380" t="s">
        <v>46</v>
      </c>
      <c r="S771" s="193"/>
      <c r="T771" s="420" t="s">
        <v>47</v>
      </c>
      <c r="U771" s="421"/>
      <c r="V771" s="422"/>
      <c r="W771" s="423"/>
      <c r="X771" s="423"/>
      <c r="Y771" s="77"/>
      <c r="Z771" s="41"/>
      <c r="AA771" s="42"/>
      <c r="AB771" s="42"/>
      <c r="AC771" s="43"/>
      <c r="AD771" s="41"/>
      <c r="AE771" s="42"/>
      <c r="AF771" s="42"/>
      <c r="AG771" s="48"/>
      <c r="AH771" s="409">
        <f>IF(V771="賃金で算定",V772+Z772-AD772,0)</f>
        <v>0</v>
      </c>
      <c r="AI771" s="410"/>
      <c r="AJ771" s="410"/>
      <c r="AK771" s="411"/>
      <c r="AL771" s="68"/>
      <c r="AM771" s="69"/>
      <c r="AN771" s="412"/>
      <c r="AO771" s="413"/>
      <c r="AP771" s="413"/>
      <c r="AQ771" s="413"/>
      <c r="AR771" s="413"/>
      <c r="AS771" s="40"/>
      <c r="AT771" s="58"/>
      <c r="AU771" s="58"/>
      <c r="AV771" s="55" t="str">
        <f>IF(OR(O771="",Q771=""),"", IF(O771&lt;20,DATE(O771+118,Q771,IF(S771="",1,S771)),DATE(O771+88,Q771,IF(S771="",1,S771))))</f>
        <v/>
      </c>
      <c r="AW771" s="57" t="str">
        <f>IF(AV771&lt;=設定シート!C$15,"昔",IF(AV771&lt;=設定シート!E$15,"上",IF(AV771&lt;=設定シート!G$15,"中","下")))</f>
        <v>下</v>
      </c>
      <c r="AX771" s="282">
        <f>IF(AV771&lt;=設定シート!$E$36,5,IF(AV771&lt;=設定シート!$I$36,7,IF(AV771&lt;=設定シート!$M$36,9,11)))</f>
        <v>11</v>
      </c>
      <c r="AY771" s="351"/>
      <c r="AZ771" s="349"/>
      <c r="BA771" s="353">
        <f t="shared" ref="BA771" si="436">AN771</f>
        <v>0</v>
      </c>
      <c r="BB771" s="349"/>
      <c r="BC771" s="349"/>
      <c r="BD771" s="234"/>
      <c r="BE771" s="234"/>
      <c r="BL771" s="1"/>
      <c r="BM771" s="1"/>
    </row>
    <row r="772" spans="2:65" s="34" customFormat="1" ht="18" customHeight="1">
      <c r="B772" s="417"/>
      <c r="C772" s="418"/>
      <c r="D772" s="418"/>
      <c r="E772" s="418"/>
      <c r="F772" s="418"/>
      <c r="G772" s="418"/>
      <c r="H772" s="418"/>
      <c r="I772" s="452"/>
      <c r="J772" s="417"/>
      <c r="K772" s="418"/>
      <c r="L772" s="418"/>
      <c r="M772" s="418"/>
      <c r="N772" s="419"/>
      <c r="O772" s="390"/>
      <c r="P772" s="393" t="s">
        <v>45</v>
      </c>
      <c r="Q772" s="388"/>
      <c r="R772" s="381" t="s">
        <v>46</v>
      </c>
      <c r="S772" s="196"/>
      <c r="T772" s="424" t="s">
        <v>48</v>
      </c>
      <c r="U772" s="425"/>
      <c r="V772" s="426"/>
      <c r="W772" s="427"/>
      <c r="X772" s="427"/>
      <c r="Y772" s="428"/>
      <c r="Z772" s="426"/>
      <c r="AA772" s="427"/>
      <c r="AB772" s="427"/>
      <c r="AC772" s="427"/>
      <c r="AD772" s="426">
        <v>0</v>
      </c>
      <c r="AE772" s="427"/>
      <c r="AF772" s="427"/>
      <c r="AG772" s="428"/>
      <c r="AH772" s="402">
        <f>IF(V771="賃金で算定",0,V772+Z772-AD772)</f>
        <v>0</v>
      </c>
      <c r="AI772" s="402"/>
      <c r="AJ772" s="402"/>
      <c r="AK772" s="403"/>
      <c r="AL772" s="407">
        <f>IF(V771="賃金で算定","賃金で算定",IF(OR(V772=0,$F775="",AV771=""),0,IF(AW771="昔",VLOOKUP($F775,労務比率,AX771,FALSE),IF(AW771="上",VLOOKUP($F775,労務比率,AX771,FALSE),IF(AW771="中",VLOOKUP($F775,労務比率,AX771,FALSE),VLOOKUP($F775,労務比率,AX771,FALSE))))))</f>
        <v>0</v>
      </c>
      <c r="AM772" s="408"/>
      <c r="AN772" s="404">
        <f>IF(V771="賃金で算定",0,INT(AH772*AL772/100))</f>
        <v>0</v>
      </c>
      <c r="AO772" s="405"/>
      <c r="AP772" s="405"/>
      <c r="AQ772" s="405"/>
      <c r="AR772" s="405"/>
      <c r="AS772" s="39"/>
      <c r="AT772" s="58"/>
      <c r="AU772" s="58"/>
      <c r="AV772" s="55"/>
      <c r="AW772" s="57"/>
      <c r="AX772" s="282"/>
      <c r="AY772" s="352">
        <f t="shared" ref="AY772" si="437">AH772</f>
        <v>0</v>
      </c>
      <c r="AZ772" s="350">
        <f>IF(AV771&lt;=設定シート!C$85,AH772,IF(AND(AV771&gt;=設定シート!E$85,AV771&lt;=設定シート!G$85),AH772*105/108,AH772))</f>
        <v>0</v>
      </c>
      <c r="BA772" s="347"/>
      <c r="BB772" s="350">
        <f t="shared" ref="BB772" si="438">IF($AL772="賃金で算定",0,INT(AY772*$AL772/100))</f>
        <v>0</v>
      </c>
      <c r="BC772" s="350">
        <f>IF(AY772=AZ772,BB772,AZ772*$AL772/100)</f>
        <v>0</v>
      </c>
      <c r="BD772" s="234"/>
      <c r="BE772" s="234"/>
      <c r="BL772" s="234">
        <f>IF(AY772=AZ772,0,1)</f>
        <v>0</v>
      </c>
      <c r="BM772" s="234" t="str">
        <f>IF(BL772=1,AL772,"")</f>
        <v/>
      </c>
    </row>
    <row r="773" spans="2:65" s="34" customFormat="1" ht="18" customHeight="1">
      <c r="B773" s="414"/>
      <c r="C773" s="415"/>
      <c r="D773" s="415"/>
      <c r="E773" s="415"/>
      <c r="F773" s="415"/>
      <c r="G773" s="415"/>
      <c r="H773" s="415"/>
      <c r="I773" s="451"/>
      <c r="J773" s="414"/>
      <c r="K773" s="415"/>
      <c r="L773" s="415"/>
      <c r="M773" s="415"/>
      <c r="N773" s="416"/>
      <c r="O773" s="389"/>
      <c r="P773" s="392" t="s">
        <v>45</v>
      </c>
      <c r="Q773" s="387"/>
      <c r="R773" s="380" t="s">
        <v>46</v>
      </c>
      <c r="S773" s="193"/>
      <c r="T773" s="420" t="s">
        <v>47</v>
      </c>
      <c r="U773" s="421"/>
      <c r="V773" s="422"/>
      <c r="W773" s="423"/>
      <c r="X773" s="423"/>
      <c r="Y773" s="77"/>
      <c r="Z773" s="41"/>
      <c r="AA773" s="42"/>
      <c r="AB773" s="42"/>
      <c r="AC773" s="43"/>
      <c r="AD773" s="41"/>
      <c r="AE773" s="42"/>
      <c r="AF773" s="42"/>
      <c r="AG773" s="48"/>
      <c r="AH773" s="409">
        <f>IF(V773="賃金で算定",V774+Z774-AD774,0)</f>
        <v>0</v>
      </c>
      <c r="AI773" s="410"/>
      <c r="AJ773" s="410"/>
      <c r="AK773" s="411"/>
      <c r="AL773" s="68"/>
      <c r="AM773" s="69"/>
      <c r="AN773" s="412"/>
      <c r="AO773" s="413"/>
      <c r="AP773" s="413"/>
      <c r="AQ773" s="413"/>
      <c r="AR773" s="413"/>
      <c r="AS773" s="40"/>
      <c r="AT773" s="58"/>
      <c r="AU773" s="58"/>
      <c r="AV773" s="55" t="str">
        <f>IF(OR(O773="",Q773=""),"", IF(O773&lt;20,DATE(O773+118,Q773,IF(S773="",1,S773)),DATE(O773+88,Q773,IF(S773="",1,S773))))</f>
        <v/>
      </c>
      <c r="AW773" s="57" t="str">
        <f>IF(AV773&lt;=設定シート!C$15,"昔",IF(AV773&lt;=設定シート!E$15,"上",IF(AV773&lt;=設定シート!G$15,"中","下")))</f>
        <v>下</v>
      </c>
      <c r="AX773" s="282">
        <f>IF(AV773&lt;=設定シート!$E$36,5,IF(AV773&lt;=設定シート!$I$36,7,IF(AV773&lt;=設定シート!$M$36,9,11)))</f>
        <v>11</v>
      </c>
      <c r="AY773" s="351"/>
      <c r="AZ773" s="349"/>
      <c r="BA773" s="353">
        <f t="shared" ref="BA773" si="439">AN773</f>
        <v>0</v>
      </c>
      <c r="BB773" s="349"/>
      <c r="BC773" s="349"/>
      <c r="BD773" s="234"/>
      <c r="BE773" s="234"/>
      <c r="BL773" s="1"/>
      <c r="BM773" s="1"/>
    </row>
    <row r="774" spans="2:65" s="34" customFormat="1" ht="18" customHeight="1">
      <c r="B774" s="417"/>
      <c r="C774" s="418"/>
      <c r="D774" s="418"/>
      <c r="E774" s="418"/>
      <c r="F774" s="418"/>
      <c r="G774" s="418"/>
      <c r="H774" s="418"/>
      <c r="I774" s="452"/>
      <c r="J774" s="417"/>
      <c r="K774" s="418"/>
      <c r="L774" s="418"/>
      <c r="M774" s="418"/>
      <c r="N774" s="419"/>
      <c r="O774" s="390"/>
      <c r="P774" s="391" t="s">
        <v>45</v>
      </c>
      <c r="Q774" s="388"/>
      <c r="R774" s="381" t="s">
        <v>46</v>
      </c>
      <c r="S774" s="196"/>
      <c r="T774" s="424" t="s">
        <v>48</v>
      </c>
      <c r="U774" s="425"/>
      <c r="V774" s="426"/>
      <c r="W774" s="427"/>
      <c r="X774" s="427"/>
      <c r="Y774" s="428"/>
      <c r="Z774" s="426"/>
      <c r="AA774" s="427"/>
      <c r="AB774" s="427"/>
      <c r="AC774" s="427"/>
      <c r="AD774" s="426">
        <v>0</v>
      </c>
      <c r="AE774" s="427"/>
      <c r="AF774" s="427"/>
      <c r="AG774" s="428"/>
      <c r="AH774" s="404">
        <f>IF(V773="賃金で算定",0,V774+Z774-AD774)</f>
        <v>0</v>
      </c>
      <c r="AI774" s="405"/>
      <c r="AJ774" s="405"/>
      <c r="AK774" s="406"/>
      <c r="AL774" s="407">
        <f>IF(V773="賃金で算定","賃金で算定",IF(OR(V774=0,$F775="",AV773=""),0,IF(AW773="昔",VLOOKUP($F775,労務比率,AX773,FALSE),IF(AW773="上",VLOOKUP($F775,労務比率,AX773,FALSE),IF(AW773="中",VLOOKUP($F775,労務比率,AX773,FALSE),VLOOKUP($F775,労務比率,AX773,FALSE))))))</f>
        <v>0</v>
      </c>
      <c r="AM774" s="408"/>
      <c r="AN774" s="404">
        <f>IF(V773="賃金で算定",0,INT(AH774*AL774/100))</f>
        <v>0</v>
      </c>
      <c r="AO774" s="405"/>
      <c r="AP774" s="405"/>
      <c r="AQ774" s="405"/>
      <c r="AR774" s="405"/>
      <c r="AS774" s="39"/>
      <c r="AT774" s="58"/>
      <c r="AU774" s="58"/>
      <c r="AV774" s="55"/>
      <c r="AW774" s="57"/>
      <c r="AX774" s="282"/>
      <c r="AY774" s="352">
        <f t="shared" ref="AY774" si="440">AH774</f>
        <v>0</v>
      </c>
      <c r="AZ774" s="350">
        <f>IF(AV773&lt;=設定シート!C$85,AH774,IF(AND(AV773&gt;=設定シート!E$85,AV773&lt;=設定シート!G$85),AH774*105/108,AH774))</f>
        <v>0</v>
      </c>
      <c r="BA774" s="347"/>
      <c r="BB774" s="350">
        <f t="shared" ref="BB774" si="441">IF($AL774="賃金で算定",0,INT(AY774*$AL774/100))</f>
        <v>0</v>
      </c>
      <c r="BC774" s="350">
        <f>IF(AY774=AZ774,BB774,AZ774*$AL774/100)</f>
        <v>0</v>
      </c>
      <c r="BD774" s="234"/>
      <c r="BE774" s="234"/>
      <c r="BL774" s="234">
        <f>IF(AY774=AZ774,0,1)</f>
        <v>0</v>
      </c>
      <c r="BM774" s="234" t="str">
        <f>IF(BL774=1,AL774,"")</f>
        <v/>
      </c>
    </row>
    <row r="775" spans="2:65" s="34" customFormat="1" ht="18" customHeight="1">
      <c r="B775" s="430" t="s">
        <v>134</v>
      </c>
      <c r="C775" s="431"/>
      <c r="D775" s="431"/>
      <c r="E775" s="432"/>
      <c r="F775" s="439"/>
      <c r="G775" s="440"/>
      <c r="H775" s="440"/>
      <c r="I775" s="440"/>
      <c r="J775" s="440"/>
      <c r="K775" s="440"/>
      <c r="L775" s="440"/>
      <c r="M775" s="440"/>
      <c r="N775" s="441"/>
      <c r="O775" s="430" t="s">
        <v>49</v>
      </c>
      <c r="P775" s="431"/>
      <c r="Q775" s="431"/>
      <c r="R775" s="431"/>
      <c r="S775" s="431"/>
      <c r="T775" s="431"/>
      <c r="U775" s="432"/>
      <c r="V775" s="448">
        <f>AH775</f>
        <v>0</v>
      </c>
      <c r="W775" s="449"/>
      <c r="X775" s="449"/>
      <c r="Y775" s="450"/>
      <c r="Z775" s="318"/>
      <c r="AA775" s="319"/>
      <c r="AB775" s="319"/>
      <c r="AC775" s="43"/>
      <c r="AD775" s="318"/>
      <c r="AE775" s="319"/>
      <c r="AF775" s="319"/>
      <c r="AG775" s="43"/>
      <c r="AH775" s="409">
        <f>AH757+AH759+AH761+AH763+AH765+AH767+AH769+AH771+AH773</f>
        <v>0</v>
      </c>
      <c r="AI775" s="410"/>
      <c r="AJ775" s="410"/>
      <c r="AK775" s="411"/>
      <c r="AL775" s="70"/>
      <c r="AM775" s="71"/>
      <c r="AN775" s="409">
        <f>AN757+AN759+AN761+AN763+AN765+AN767+AN769+AN771+AN773</f>
        <v>0</v>
      </c>
      <c r="AO775" s="410"/>
      <c r="AP775" s="410"/>
      <c r="AQ775" s="410"/>
      <c r="AR775" s="410"/>
      <c r="AS775" s="320"/>
      <c r="AT775" s="58"/>
      <c r="AU775" s="58"/>
      <c r="AW775" s="57"/>
      <c r="AX775" s="282"/>
      <c r="AY775" s="351"/>
      <c r="AZ775" s="354"/>
      <c r="BA775" s="361">
        <f>BA757+BA759+BA761+BA763+BA765+BA767+BA769+BA771+BA773</f>
        <v>0</v>
      </c>
      <c r="BB775" s="362">
        <f>BB758+BB760+BB762+BB764+BB766+BB768+BB770+BB772+BB774</f>
        <v>0</v>
      </c>
      <c r="BC775" s="362">
        <f>SUMIF(BL758:BL774,0,BC758:BC774)+ROUNDDOWN(ROUNDDOWN(BL775*105/108,0)*BM775/100,0)</f>
        <v>0</v>
      </c>
      <c r="BD775" s="234"/>
      <c r="BE775" s="234"/>
      <c r="BL775" s="234">
        <f>SUMIF(BL758:BL774,1,AH758:AK774)</f>
        <v>0</v>
      </c>
      <c r="BM775" s="234">
        <f>IF(COUNT(BM758:BM774)=0,0,SUM(BM758:BM774)/COUNT(BM758:BM774))</f>
        <v>0</v>
      </c>
    </row>
    <row r="776" spans="2:65" s="34" customFormat="1" ht="18" customHeight="1">
      <c r="B776" s="433"/>
      <c r="C776" s="434"/>
      <c r="D776" s="434"/>
      <c r="E776" s="435"/>
      <c r="F776" s="442"/>
      <c r="G776" s="443"/>
      <c r="H776" s="443"/>
      <c r="I776" s="443"/>
      <c r="J776" s="443"/>
      <c r="K776" s="443"/>
      <c r="L776" s="443"/>
      <c r="M776" s="443"/>
      <c r="N776" s="444"/>
      <c r="O776" s="433"/>
      <c r="P776" s="434"/>
      <c r="Q776" s="434"/>
      <c r="R776" s="434"/>
      <c r="S776" s="434"/>
      <c r="T776" s="434"/>
      <c r="U776" s="435"/>
      <c r="V776" s="401">
        <f>V758+V760+V762+V764+V766+V768+V770+V772+V774-V775</f>
        <v>0</v>
      </c>
      <c r="W776" s="402"/>
      <c r="X776" s="402"/>
      <c r="Y776" s="403"/>
      <c r="Z776" s="401">
        <f>Z758+Z760+Z762+Z764+Z766+Z768+Z770+Z772+Z774</f>
        <v>0</v>
      </c>
      <c r="AA776" s="402"/>
      <c r="AB776" s="402"/>
      <c r="AC776" s="402"/>
      <c r="AD776" s="401">
        <f>AD758+AD760+AD762+AD764+AD766+AD768+AD770+AD772+AD774</f>
        <v>0</v>
      </c>
      <c r="AE776" s="402"/>
      <c r="AF776" s="402"/>
      <c r="AG776" s="402"/>
      <c r="AH776" s="401">
        <f>AY776</f>
        <v>0</v>
      </c>
      <c r="AI776" s="402"/>
      <c r="AJ776" s="402"/>
      <c r="AK776" s="402"/>
      <c r="AL776" s="325"/>
      <c r="AM776" s="326"/>
      <c r="AN776" s="401">
        <f>BB776</f>
        <v>0</v>
      </c>
      <c r="AO776" s="402"/>
      <c r="AP776" s="402"/>
      <c r="AQ776" s="402"/>
      <c r="AR776" s="402"/>
      <c r="AS776" s="322"/>
      <c r="AT776" s="58"/>
      <c r="AU776" s="58"/>
      <c r="AW776" s="57"/>
      <c r="AX776" s="282"/>
      <c r="AY776" s="357">
        <f>AY758+AY760+AY762+AY764+AY766+AY768+AY770+AY772+AY774</f>
        <v>0</v>
      </c>
      <c r="AZ776" s="359"/>
      <c r="BA776" s="359"/>
      <c r="BB776" s="355">
        <f>BB775</f>
        <v>0</v>
      </c>
      <c r="BC776" s="363"/>
      <c r="BD776" s="234"/>
      <c r="BE776" s="234"/>
    </row>
    <row r="777" spans="2:65" s="34" customFormat="1" ht="18" customHeight="1">
      <c r="B777" s="436"/>
      <c r="C777" s="437"/>
      <c r="D777" s="437"/>
      <c r="E777" s="438"/>
      <c r="F777" s="445"/>
      <c r="G777" s="446"/>
      <c r="H777" s="446"/>
      <c r="I777" s="446"/>
      <c r="J777" s="446"/>
      <c r="K777" s="446"/>
      <c r="L777" s="446"/>
      <c r="M777" s="446"/>
      <c r="N777" s="447"/>
      <c r="O777" s="436"/>
      <c r="P777" s="437"/>
      <c r="Q777" s="437"/>
      <c r="R777" s="437"/>
      <c r="S777" s="437"/>
      <c r="T777" s="437"/>
      <c r="U777" s="438"/>
      <c r="V777" s="404"/>
      <c r="W777" s="405"/>
      <c r="X777" s="405"/>
      <c r="Y777" s="406"/>
      <c r="Z777" s="404"/>
      <c r="AA777" s="405"/>
      <c r="AB777" s="405"/>
      <c r="AC777" s="405"/>
      <c r="AD777" s="404"/>
      <c r="AE777" s="405"/>
      <c r="AF777" s="405"/>
      <c r="AG777" s="405"/>
      <c r="AH777" s="404">
        <f>AZ777</f>
        <v>0</v>
      </c>
      <c r="AI777" s="405"/>
      <c r="AJ777" s="405"/>
      <c r="AK777" s="406"/>
      <c r="AL777" s="323"/>
      <c r="AM777" s="324"/>
      <c r="AN777" s="404">
        <f>BC777</f>
        <v>0</v>
      </c>
      <c r="AO777" s="405"/>
      <c r="AP777" s="405"/>
      <c r="AQ777" s="405"/>
      <c r="AR777" s="405"/>
      <c r="AS777" s="321"/>
      <c r="AT777" s="58"/>
      <c r="AU777" s="198"/>
      <c r="AW777" s="57"/>
      <c r="AX777" s="282"/>
      <c r="AY777" s="358"/>
      <c r="AZ777" s="360">
        <f>IF(AZ758+AZ760+AZ762+AZ764+AZ766+AZ768+AZ770+AZ772+AZ774=AY776,0,ROUNDDOWN(AZ758+AZ760+AZ762+AZ764+AZ766+AZ768+AZ770+AZ772+AZ774,0))</f>
        <v>0</v>
      </c>
      <c r="BA777" s="356"/>
      <c r="BB777" s="356"/>
      <c r="BC777" s="360">
        <f>IF(BC775=BB776,0,BC775)</f>
        <v>0</v>
      </c>
      <c r="BD777" s="234"/>
      <c r="BE777" s="234"/>
    </row>
    <row r="778" spans="2:65" s="34" customFormat="1" ht="18" customHeight="1">
      <c r="AD778" s="1" t="str">
        <f>IF(AND($F775="",$V775+$V776&gt;0),"事業の種類を選択してください。","")</f>
        <v/>
      </c>
      <c r="AE778" s="1"/>
      <c r="AF778" s="1"/>
      <c r="AG778" s="1"/>
      <c r="AH778" s="1"/>
      <c r="AI778" s="1"/>
      <c r="AJ778" s="1"/>
      <c r="AK778" s="1"/>
      <c r="AL778" s="1"/>
      <c r="AM778" s="1"/>
      <c r="AN778" s="429">
        <f>IF(AN775=0,0,AN775+IF(AN777=0,AN776,AN777))</f>
        <v>0</v>
      </c>
      <c r="AO778" s="429"/>
      <c r="AP778" s="429"/>
      <c r="AQ778" s="429"/>
      <c r="AR778" s="429"/>
      <c r="AS778" s="58"/>
      <c r="AT778" s="58"/>
      <c r="AU778" s="58"/>
      <c r="AW778" s="57"/>
      <c r="AX778" s="282"/>
      <c r="AY778" s="282"/>
      <c r="AZ778" s="282"/>
      <c r="BA778" s="282"/>
      <c r="BB778" s="282"/>
      <c r="BC778" s="282"/>
      <c r="BD778" s="234"/>
      <c r="BE778" s="234"/>
    </row>
    <row r="779" spans="2:65" s="34" customFormat="1" ht="31.5" customHeight="1">
      <c r="AN779" s="79"/>
      <c r="AO779" s="79"/>
      <c r="AP779" s="79"/>
      <c r="AQ779" s="79"/>
      <c r="AR779" s="79"/>
      <c r="AS779" s="58"/>
      <c r="AT779" s="58"/>
      <c r="AU779" s="58"/>
      <c r="AW779" s="57"/>
      <c r="AX779" s="282"/>
      <c r="AY779" s="282"/>
      <c r="AZ779" s="282"/>
      <c r="BA779" s="282"/>
      <c r="BB779" s="282"/>
      <c r="BC779" s="282"/>
      <c r="BD779" s="234"/>
      <c r="BE779" s="234"/>
    </row>
    <row r="780" spans="2:65" s="34" customFormat="1" ht="7.5" customHeight="1">
      <c r="X780" s="36"/>
      <c r="Y780" s="36"/>
      <c r="Z780" s="58"/>
      <c r="AA780" s="58"/>
      <c r="AB780" s="58"/>
      <c r="AC780" s="58"/>
      <c r="AD780" s="58"/>
      <c r="AE780" s="58"/>
      <c r="AF780" s="58"/>
      <c r="AG780" s="58"/>
      <c r="AH780" s="58"/>
      <c r="AI780" s="58"/>
      <c r="AJ780" s="58"/>
      <c r="AK780" s="58"/>
      <c r="AL780" s="58"/>
      <c r="AM780" s="58"/>
      <c r="AN780" s="58"/>
      <c r="AO780" s="58"/>
      <c r="AP780" s="58"/>
      <c r="AQ780" s="58"/>
      <c r="AR780" s="58"/>
      <c r="AS780" s="58"/>
      <c r="AT780" s="1"/>
      <c r="AU780" s="1"/>
      <c r="AW780" s="57"/>
      <c r="AX780" s="282"/>
      <c r="AY780" s="282"/>
      <c r="AZ780" s="282"/>
      <c r="BA780" s="282"/>
      <c r="BB780" s="282"/>
      <c r="BC780" s="282"/>
      <c r="BD780" s="234"/>
      <c r="BE780" s="234"/>
    </row>
    <row r="781" spans="2:65" s="34" customFormat="1" ht="10.5" customHeight="1">
      <c r="X781" s="36"/>
      <c r="Y781" s="36"/>
      <c r="Z781" s="58"/>
      <c r="AA781" s="58"/>
      <c r="AB781" s="58"/>
      <c r="AC781" s="58"/>
      <c r="AD781" s="58"/>
      <c r="AE781" s="58"/>
      <c r="AF781" s="58"/>
      <c r="AG781" s="58"/>
      <c r="AH781" s="58"/>
      <c r="AI781" s="58"/>
      <c r="AJ781" s="58"/>
      <c r="AK781" s="58"/>
      <c r="AL781" s="58"/>
      <c r="AM781" s="58"/>
      <c r="AN781" s="58"/>
      <c r="AO781" s="58"/>
      <c r="AP781" s="58"/>
      <c r="AQ781" s="58"/>
      <c r="AR781" s="58"/>
      <c r="AS781" s="58"/>
      <c r="AT781" s="1"/>
      <c r="AU781" s="1"/>
      <c r="AW781" s="57"/>
      <c r="AX781" s="282"/>
      <c r="AY781" s="282"/>
      <c r="AZ781" s="282"/>
      <c r="BA781" s="282"/>
      <c r="BB781" s="282"/>
      <c r="BC781" s="282"/>
      <c r="BD781" s="234"/>
      <c r="BE781" s="234"/>
    </row>
    <row r="782" spans="2:65" s="34" customFormat="1" ht="5.25" customHeight="1">
      <c r="X782" s="36"/>
      <c r="Y782" s="36"/>
      <c r="Z782" s="58"/>
      <c r="AA782" s="58"/>
      <c r="AB782" s="58"/>
      <c r="AC782" s="58"/>
      <c r="AD782" s="58"/>
      <c r="AE782" s="58"/>
      <c r="AF782" s="58"/>
      <c r="AG782" s="58"/>
      <c r="AH782" s="58"/>
      <c r="AI782" s="58"/>
      <c r="AJ782" s="58"/>
      <c r="AK782" s="58"/>
      <c r="AL782" s="58"/>
      <c r="AM782" s="58"/>
      <c r="AN782" s="58"/>
      <c r="AO782" s="58"/>
      <c r="AP782" s="58"/>
      <c r="AQ782" s="58"/>
      <c r="AR782" s="58"/>
      <c r="AS782" s="58"/>
      <c r="AT782" s="1"/>
      <c r="AU782" s="1"/>
      <c r="AW782" s="57"/>
      <c r="AX782" s="282"/>
      <c r="AY782" s="282"/>
      <c r="AZ782" s="282"/>
      <c r="BA782" s="282"/>
      <c r="BB782" s="282"/>
      <c r="BC782" s="282"/>
      <c r="BD782" s="234"/>
      <c r="BE782" s="234"/>
    </row>
    <row r="783" spans="2:65" s="34" customFormat="1" ht="5.25" customHeight="1">
      <c r="X783" s="36"/>
      <c r="Y783" s="36"/>
      <c r="Z783" s="58"/>
      <c r="AA783" s="58"/>
      <c r="AB783" s="58"/>
      <c r="AC783" s="58"/>
      <c r="AD783" s="58"/>
      <c r="AE783" s="58"/>
      <c r="AF783" s="58"/>
      <c r="AG783" s="58"/>
      <c r="AH783" s="58"/>
      <c r="AI783" s="58"/>
      <c r="AJ783" s="58"/>
      <c r="AK783" s="58"/>
      <c r="AL783" s="58"/>
      <c r="AM783" s="58"/>
      <c r="AN783" s="58"/>
      <c r="AO783" s="58"/>
      <c r="AP783" s="58"/>
      <c r="AQ783" s="58"/>
      <c r="AR783" s="58"/>
      <c r="AS783" s="58"/>
      <c r="AT783" s="1"/>
      <c r="AU783" s="1"/>
      <c r="AW783" s="57"/>
      <c r="AX783" s="282"/>
      <c r="AY783" s="282"/>
      <c r="AZ783" s="282"/>
      <c r="BA783" s="282"/>
      <c r="BB783" s="282"/>
      <c r="BC783" s="282"/>
      <c r="BD783" s="234"/>
      <c r="BE783" s="234"/>
    </row>
    <row r="784" spans="2:65" s="34" customFormat="1" ht="5.25" customHeight="1">
      <c r="X784" s="36"/>
      <c r="Y784" s="36"/>
      <c r="Z784" s="58"/>
      <c r="AA784" s="58"/>
      <c r="AB784" s="58"/>
      <c r="AC784" s="58"/>
      <c r="AD784" s="58"/>
      <c r="AE784" s="58"/>
      <c r="AF784" s="58"/>
      <c r="AG784" s="58"/>
      <c r="AH784" s="58"/>
      <c r="AI784" s="58"/>
      <c r="AJ784" s="58"/>
      <c r="AK784" s="58"/>
      <c r="AL784" s="58"/>
      <c r="AM784" s="58"/>
      <c r="AN784" s="58"/>
      <c r="AO784" s="58"/>
      <c r="AP784" s="58"/>
      <c r="AQ784" s="58"/>
      <c r="AR784" s="58"/>
      <c r="AS784" s="58"/>
      <c r="AT784" s="1"/>
      <c r="AU784" s="1"/>
      <c r="AW784" s="57"/>
      <c r="AX784" s="282"/>
      <c r="AY784" s="282"/>
      <c r="AZ784" s="282"/>
      <c r="BA784" s="282"/>
      <c r="BB784" s="282"/>
      <c r="BC784" s="282"/>
      <c r="BD784" s="234"/>
      <c r="BE784" s="234"/>
    </row>
    <row r="785" spans="2:65" s="34" customFormat="1" ht="5.25" customHeight="1">
      <c r="X785" s="36"/>
      <c r="Y785" s="36"/>
      <c r="Z785" s="58"/>
      <c r="AA785" s="58"/>
      <c r="AB785" s="58"/>
      <c r="AC785" s="58"/>
      <c r="AD785" s="58"/>
      <c r="AE785" s="58"/>
      <c r="AF785" s="58"/>
      <c r="AG785" s="58"/>
      <c r="AH785" s="58"/>
      <c r="AI785" s="58"/>
      <c r="AJ785" s="58"/>
      <c r="AK785" s="58"/>
      <c r="AL785" s="58"/>
      <c r="AM785" s="58"/>
      <c r="AN785" s="58"/>
      <c r="AO785" s="58"/>
      <c r="AP785" s="58"/>
      <c r="AQ785" s="58"/>
      <c r="AR785" s="58"/>
      <c r="AS785" s="58"/>
      <c r="AT785" s="1"/>
      <c r="AU785" s="1"/>
      <c r="AW785" s="57"/>
      <c r="AX785" s="282"/>
      <c r="AY785" s="282"/>
      <c r="AZ785" s="282"/>
      <c r="BA785" s="282"/>
      <c r="BB785" s="282"/>
      <c r="BC785" s="282"/>
      <c r="BD785" s="234"/>
      <c r="BE785" s="234"/>
    </row>
    <row r="786" spans="2:65" s="34" customFormat="1" ht="17.25" customHeight="1">
      <c r="B786" s="59" t="s">
        <v>50</v>
      </c>
      <c r="L786" s="58"/>
      <c r="M786" s="58"/>
      <c r="N786" s="58"/>
      <c r="O786" s="58"/>
      <c r="P786" s="58"/>
      <c r="Q786" s="58"/>
      <c r="R786" s="58"/>
      <c r="S786" s="60"/>
      <c r="T786" s="60"/>
      <c r="U786" s="60"/>
      <c r="V786" s="60"/>
      <c r="W786" s="60"/>
      <c r="X786" s="58"/>
      <c r="Y786" s="58"/>
      <c r="Z786" s="58"/>
      <c r="AA786" s="58"/>
      <c r="AB786" s="58"/>
      <c r="AC786" s="58"/>
      <c r="AL786" s="61"/>
      <c r="AM786" s="1"/>
      <c r="AN786" s="1"/>
      <c r="AO786" s="1"/>
      <c r="AP786" s="1"/>
      <c r="AW786" s="57"/>
      <c r="AX786" s="282"/>
      <c r="AY786" s="282"/>
      <c r="AZ786" s="282"/>
      <c r="BA786" s="282"/>
      <c r="BB786" s="282"/>
      <c r="BC786" s="282"/>
      <c r="BD786" s="234"/>
      <c r="BE786" s="234"/>
    </row>
    <row r="787" spans="2:65" s="34" customFormat="1" ht="12.75" customHeight="1">
      <c r="L787" s="58"/>
      <c r="M787" s="62"/>
      <c r="N787" s="62"/>
      <c r="O787" s="62"/>
      <c r="P787" s="62"/>
      <c r="Q787" s="62"/>
      <c r="R787" s="62"/>
      <c r="S787" s="62"/>
      <c r="T787" s="63"/>
      <c r="U787" s="63"/>
      <c r="V787" s="63"/>
      <c r="W787" s="63"/>
      <c r="X787" s="63"/>
      <c r="Y787" s="63"/>
      <c r="Z787" s="63"/>
      <c r="AA787" s="62"/>
      <c r="AB787" s="62"/>
      <c r="AC787" s="62"/>
      <c r="AL787" s="61"/>
      <c r="AM787" s="540" t="s">
        <v>325</v>
      </c>
      <c r="AN787" s="541"/>
      <c r="AO787" s="541"/>
      <c r="AP787" s="542"/>
      <c r="AW787" s="57"/>
      <c r="AX787" s="282"/>
      <c r="AY787" s="282"/>
      <c r="AZ787" s="282"/>
      <c r="BA787" s="282"/>
      <c r="BB787" s="282"/>
      <c r="BC787" s="282"/>
      <c r="BD787" s="234"/>
      <c r="BE787" s="234"/>
    </row>
    <row r="788" spans="2:65" s="34" customFormat="1" ht="12.75" customHeight="1">
      <c r="L788" s="58"/>
      <c r="M788" s="62"/>
      <c r="N788" s="62"/>
      <c r="O788" s="62"/>
      <c r="P788" s="62"/>
      <c r="Q788" s="62"/>
      <c r="R788" s="62"/>
      <c r="S788" s="62"/>
      <c r="T788" s="63"/>
      <c r="U788" s="63"/>
      <c r="V788" s="63"/>
      <c r="W788" s="63"/>
      <c r="X788" s="63"/>
      <c r="Y788" s="63"/>
      <c r="Z788" s="63"/>
      <c r="AA788" s="62"/>
      <c r="AB788" s="62"/>
      <c r="AC788" s="62"/>
      <c r="AL788" s="61"/>
      <c r="AM788" s="543"/>
      <c r="AN788" s="544"/>
      <c r="AO788" s="544"/>
      <c r="AP788" s="545"/>
      <c r="AW788" s="57"/>
      <c r="AX788" s="282"/>
      <c r="AY788" s="282"/>
      <c r="AZ788" s="282"/>
      <c r="BA788" s="282"/>
      <c r="BB788" s="282"/>
      <c r="BC788" s="282"/>
      <c r="BD788" s="234"/>
      <c r="BE788" s="234"/>
    </row>
    <row r="789" spans="2:65" s="34" customFormat="1" ht="12.75" customHeight="1">
      <c r="L789" s="58"/>
      <c r="M789" s="62"/>
      <c r="N789" s="62"/>
      <c r="O789" s="62"/>
      <c r="P789" s="62"/>
      <c r="Q789" s="62"/>
      <c r="R789" s="62"/>
      <c r="S789" s="62"/>
      <c r="T789" s="62"/>
      <c r="U789" s="62"/>
      <c r="V789" s="62"/>
      <c r="W789" s="62"/>
      <c r="X789" s="62"/>
      <c r="Y789" s="62"/>
      <c r="Z789" s="62"/>
      <c r="AA789" s="62"/>
      <c r="AB789" s="62"/>
      <c r="AC789" s="62"/>
      <c r="AL789" s="61"/>
      <c r="AM789" s="394"/>
      <c r="AN789" s="394"/>
      <c r="AO789" s="4"/>
      <c r="AP789" s="4"/>
      <c r="AW789" s="57"/>
      <c r="AX789" s="282"/>
      <c r="AY789" s="282"/>
      <c r="AZ789" s="282"/>
      <c r="BA789" s="282"/>
      <c r="BB789" s="282"/>
      <c r="BC789" s="282"/>
      <c r="BD789" s="234"/>
      <c r="BE789" s="234"/>
    </row>
    <row r="790" spans="2:65" s="34" customFormat="1" ht="6" customHeight="1">
      <c r="L790" s="58"/>
      <c r="M790" s="62"/>
      <c r="N790" s="62"/>
      <c r="O790" s="62"/>
      <c r="P790" s="62"/>
      <c r="Q790" s="62"/>
      <c r="R790" s="62"/>
      <c r="S790" s="62"/>
      <c r="T790" s="62"/>
      <c r="U790" s="62"/>
      <c r="V790" s="62"/>
      <c r="W790" s="62"/>
      <c r="X790" s="62"/>
      <c r="Y790" s="62"/>
      <c r="Z790" s="62"/>
      <c r="AA790" s="62"/>
      <c r="AB790" s="62"/>
      <c r="AC790" s="62"/>
      <c r="AL790" s="61"/>
      <c r="AM790" s="61"/>
      <c r="AW790" s="57"/>
      <c r="AX790" s="282"/>
      <c r="AY790" s="282"/>
      <c r="AZ790" s="282"/>
      <c r="BA790" s="282"/>
      <c r="BB790" s="282"/>
      <c r="BC790" s="282"/>
      <c r="BD790" s="234"/>
      <c r="BE790" s="234"/>
    </row>
    <row r="791" spans="2:65" s="34" customFormat="1" ht="12.75" customHeight="1">
      <c r="B791" s="515" t="s">
        <v>2</v>
      </c>
      <c r="C791" s="516"/>
      <c r="D791" s="516"/>
      <c r="E791" s="516"/>
      <c r="F791" s="516"/>
      <c r="G791" s="516"/>
      <c r="H791" s="516"/>
      <c r="I791" s="516"/>
      <c r="J791" s="518" t="s">
        <v>10</v>
      </c>
      <c r="K791" s="518"/>
      <c r="L791" s="64" t="s">
        <v>3</v>
      </c>
      <c r="M791" s="518" t="s">
        <v>11</v>
      </c>
      <c r="N791" s="518"/>
      <c r="O791" s="519" t="s">
        <v>12</v>
      </c>
      <c r="P791" s="518"/>
      <c r="Q791" s="518"/>
      <c r="R791" s="518"/>
      <c r="S791" s="518"/>
      <c r="T791" s="518"/>
      <c r="U791" s="518" t="s">
        <v>13</v>
      </c>
      <c r="V791" s="518"/>
      <c r="W791" s="518"/>
      <c r="X791" s="58"/>
      <c r="Y791" s="58"/>
      <c r="Z791" s="58"/>
      <c r="AA791" s="58"/>
      <c r="AB791" s="58"/>
      <c r="AC791" s="58"/>
      <c r="AD791" s="35"/>
      <c r="AE791" s="35"/>
      <c r="AF791" s="35"/>
      <c r="AG791" s="35"/>
      <c r="AH791" s="35"/>
      <c r="AI791" s="35"/>
      <c r="AJ791" s="35"/>
      <c r="AK791" s="58"/>
      <c r="AL791" s="520">
        <f ca="1">$AL$9</f>
        <v>30</v>
      </c>
      <c r="AM791" s="521"/>
      <c r="AN791" s="526" t="s">
        <v>4</v>
      </c>
      <c r="AO791" s="526"/>
      <c r="AP791" s="521">
        <v>20</v>
      </c>
      <c r="AQ791" s="521"/>
      <c r="AR791" s="529" t="s">
        <v>5</v>
      </c>
      <c r="AS791" s="530"/>
      <c r="AT791" s="58"/>
      <c r="AU791" s="58"/>
      <c r="AW791" s="57"/>
      <c r="AX791" s="282"/>
      <c r="AY791" s="282"/>
      <c r="AZ791" s="282"/>
      <c r="BA791" s="282"/>
      <c r="BB791" s="282"/>
      <c r="BC791" s="282"/>
      <c r="BD791" s="234"/>
      <c r="BE791" s="234"/>
    </row>
    <row r="792" spans="2:65" s="34" customFormat="1" ht="13.5" customHeight="1">
      <c r="B792" s="516"/>
      <c r="C792" s="516"/>
      <c r="D792" s="516"/>
      <c r="E792" s="516"/>
      <c r="F792" s="516"/>
      <c r="G792" s="516"/>
      <c r="H792" s="516"/>
      <c r="I792" s="516"/>
      <c r="J792" s="535">
        <f>$J$10</f>
        <v>0</v>
      </c>
      <c r="K792" s="473">
        <f>$K$10</f>
        <v>0</v>
      </c>
      <c r="L792" s="537">
        <f>$L$10</f>
        <v>0</v>
      </c>
      <c r="M792" s="476">
        <f>$M$10</f>
        <v>0</v>
      </c>
      <c r="N792" s="473">
        <f>$N$10</f>
        <v>0</v>
      </c>
      <c r="O792" s="476">
        <f>$O$10</f>
        <v>0</v>
      </c>
      <c r="P792" s="470">
        <f>$P$10</f>
        <v>0</v>
      </c>
      <c r="Q792" s="470">
        <f>$Q$10</f>
        <v>0</v>
      </c>
      <c r="R792" s="470">
        <f>$R$10</f>
        <v>0</v>
      </c>
      <c r="S792" s="470">
        <f>$S$10</f>
        <v>0</v>
      </c>
      <c r="T792" s="473">
        <f>$T$10</f>
        <v>0</v>
      </c>
      <c r="U792" s="476">
        <f>$U$10</f>
        <v>0</v>
      </c>
      <c r="V792" s="470">
        <f>$V$10</f>
        <v>0</v>
      </c>
      <c r="W792" s="473">
        <f>$W$10</f>
        <v>0</v>
      </c>
      <c r="X792" s="58"/>
      <c r="Y792" s="58"/>
      <c r="Z792" s="58"/>
      <c r="AA792" s="58"/>
      <c r="AB792" s="58"/>
      <c r="AC792" s="58"/>
      <c r="AD792" s="35"/>
      <c r="AE792" s="35"/>
      <c r="AF792" s="35"/>
      <c r="AG792" s="35"/>
      <c r="AH792" s="35"/>
      <c r="AI792" s="35"/>
      <c r="AJ792" s="35"/>
      <c r="AK792" s="58"/>
      <c r="AL792" s="522"/>
      <c r="AM792" s="523"/>
      <c r="AN792" s="527"/>
      <c r="AO792" s="527"/>
      <c r="AP792" s="523"/>
      <c r="AQ792" s="523"/>
      <c r="AR792" s="531"/>
      <c r="AS792" s="532"/>
      <c r="AT792" s="58"/>
      <c r="AU792" s="58"/>
      <c r="AW792" s="57"/>
      <c r="AX792" s="282"/>
      <c r="AY792" s="282"/>
      <c r="AZ792" s="282"/>
      <c r="BA792" s="282"/>
      <c r="BB792" s="282"/>
      <c r="BC792" s="282"/>
      <c r="BD792" s="234"/>
      <c r="BE792" s="234"/>
    </row>
    <row r="793" spans="2:65" s="34" customFormat="1" ht="9" customHeight="1">
      <c r="B793" s="516"/>
      <c r="C793" s="516"/>
      <c r="D793" s="516"/>
      <c r="E793" s="516"/>
      <c r="F793" s="516"/>
      <c r="G793" s="516"/>
      <c r="H793" s="516"/>
      <c r="I793" s="516"/>
      <c r="J793" s="536"/>
      <c r="K793" s="474"/>
      <c r="L793" s="538"/>
      <c r="M793" s="477"/>
      <c r="N793" s="474"/>
      <c r="O793" s="477"/>
      <c r="P793" s="471"/>
      <c r="Q793" s="471"/>
      <c r="R793" s="471"/>
      <c r="S793" s="471"/>
      <c r="T793" s="474"/>
      <c r="U793" s="477"/>
      <c r="V793" s="471"/>
      <c r="W793" s="474"/>
      <c r="X793" s="58"/>
      <c r="Y793" s="58"/>
      <c r="Z793" s="58"/>
      <c r="AA793" s="58"/>
      <c r="AB793" s="58"/>
      <c r="AC793" s="58"/>
      <c r="AD793" s="35"/>
      <c r="AE793" s="35"/>
      <c r="AF793" s="35"/>
      <c r="AG793" s="35"/>
      <c r="AH793" s="35"/>
      <c r="AI793" s="35"/>
      <c r="AJ793" s="35"/>
      <c r="AK793" s="58"/>
      <c r="AL793" s="524"/>
      <c r="AM793" s="525"/>
      <c r="AN793" s="528"/>
      <c r="AO793" s="528"/>
      <c r="AP793" s="525"/>
      <c r="AQ793" s="525"/>
      <c r="AR793" s="533"/>
      <c r="AS793" s="534"/>
      <c r="AT793" s="58"/>
      <c r="AU793" s="58"/>
      <c r="AW793" s="57"/>
      <c r="AX793" s="282"/>
      <c r="AY793" s="282"/>
      <c r="AZ793" s="282"/>
      <c r="BA793" s="282"/>
      <c r="BB793" s="282"/>
      <c r="BC793" s="282"/>
      <c r="BD793" s="234"/>
      <c r="BE793" s="234"/>
    </row>
    <row r="794" spans="2:65" s="34" customFormat="1" ht="6" customHeight="1">
      <c r="B794" s="517"/>
      <c r="C794" s="517"/>
      <c r="D794" s="517"/>
      <c r="E794" s="517"/>
      <c r="F794" s="517"/>
      <c r="G794" s="517"/>
      <c r="H794" s="517"/>
      <c r="I794" s="517"/>
      <c r="J794" s="536"/>
      <c r="K794" s="475"/>
      <c r="L794" s="539"/>
      <c r="M794" s="478"/>
      <c r="N794" s="475"/>
      <c r="O794" s="478"/>
      <c r="P794" s="472"/>
      <c r="Q794" s="472"/>
      <c r="R794" s="472"/>
      <c r="S794" s="472"/>
      <c r="T794" s="475"/>
      <c r="U794" s="478"/>
      <c r="V794" s="472"/>
      <c r="W794" s="475"/>
      <c r="X794" s="58"/>
      <c r="Y794" s="58"/>
      <c r="Z794" s="58"/>
      <c r="AA794" s="58"/>
      <c r="AB794" s="58"/>
      <c r="AC794" s="58"/>
      <c r="AD794" s="58"/>
      <c r="AE794" s="58"/>
      <c r="AF794" s="58"/>
      <c r="AG794" s="58"/>
      <c r="AH794" s="58"/>
      <c r="AI794" s="58"/>
      <c r="AJ794" s="58"/>
      <c r="AK794" s="58"/>
      <c r="AN794" s="1"/>
      <c r="AO794" s="1"/>
      <c r="AP794" s="1"/>
      <c r="AQ794" s="1"/>
      <c r="AR794" s="1"/>
      <c r="AS794" s="1"/>
      <c r="AT794" s="58"/>
      <c r="AU794" s="58"/>
      <c r="AW794" s="57"/>
      <c r="AX794" s="282"/>
      <c r="AY794" s="282"/>
      <c r="AZ794" s="282"/>
      <c r="BA794" s="282"/>
      <c r="BB794" s="282"/>
      <c r="BC794" s="282"/>
      <c r="BD794" s="234"/>
      <c r="BE794" s="234"/>
    </row>
    <row r="795" spans="2:65" s="34" customFormat="1" ht="15" customHeight="1">
      <c r="B795" s="455" t="s">
        <v>51</v>
      </c>
      <c r="C795" s="456"/>
      <c r="D795" s="456"/>
      <c r="E795" s="456"/>
      <c r="F795" s="456"/>
      <c r="G795" s="456"/>
      <c r="H795" s="456"/>
      <c r="I795" s="457"/>
      <c r="J795" s="455" t="s">
        <v>6</v>
      </c>
      <c r="K795" s="456"/>
      <c r="L795" s="456"/>
      <c r="M795" s="456"/>
      <c r="N795" s="464"/>
      <c r="O795" s="467" t="s">
        <v>52</v>
      </c>
      <c r="P795" s="456"/>
      <c r="Q795" s="456"/>
      <c r="R795" s="456"/>
      <c r="S795" s="456"/>
      <c r="T795" s="456"/>
      <c r="U795" s="457"/>
      <c r="V795" s="65" t="s">
        <v>53</v>
      </c>
      <c r="W795" s="66"/>
      <c r="X795" s="66"/>
      <c r="Y795" s="479" t="s">
        <v>54</v>
      </c>
      <c r="Z795" s="479"/>
      <c r="AA795" s="479"/>
      <c r="AB795" s="479"/>
      <c r="AC795" s="479"/>
      <c r="AD795" s="479"/>
      <c r="AE795" s="479"/>
      <c r="AF795" s="479"/>
      <c r="AG795" s="479"/>
      <c r="AH795" s="479"/>
      <c r="AI795" s="66"/>
      <c r="AJ795" s="66"/>
      <c r="AK795" s="67"/>
      <c r="AL795" s="480" t="s">
        <v>275</v>
      </c>
      <c r="AM795" s="480"/>
      <c r="AN795" s="481" t="s">
        <v>33</v>
      </c>
      <c r="AO795" s="481"/>
      <c r="AP795" s="481"/>
      <c r="AQ795" s="481"/>
      <c r="AR795" s="481"/>
      <c r="AS795" s="482"/>
      <c r="AT795" s="58"/>
      <c r="AU795" s="58"/>
      <c r="AW795" s="57"/>
      <c r="AX795" s="282"/>
      <c r="AY795" s="282"/>
      <c r="AZ795" s="282"/>
      <c r="BA795" s="282"/>
      <c r="BB795" s="282"/>
      <c r="BC795" s="282"/>
      <c r="BD795" s="234"/>
      <c r="BE795" s="234"/>
    </row>
    <row r="796" spans="2:65" s="34" customFormat="1" ht="13.5" customHeight="1">
      <c r="B796" s="458"/>
      <c r="C796" s="459"/>
      <c r="D796" s="459"/>
      <c r="E796" s="459"/>
      <c r="F796" s="459"/>
      <c r="G796" s="459"/>
      <c r="H796" s="459"/>
      <c r="I796" s="460"/>
      <c r="J796" s="458"/>
      <c r="K796" s="459"/>
      <c r="L796" s="459"/>
      <c r="M796" s="459"/>
      <c r="N796" s="465"/>
      <c r="O796" s="468"/>
      <c r="P796" s="459"/>
      <c r="Q796" s="459"/>
      <c r="R796" s="459"/>
      <c r="S796" s="459"/>
      <c r="T796" s="459"/>
      <c r="U796" s="460"/>
      <c r="V796" s="483" t="s">
        <v>7</v>
      </c>
      <c r="W796" s="484"/>
      <c r="X796" s="484"/>
      <c r="Y796" s="485"/>
      <c r="Z796" s="489" t="s">
        <v>16</v>
      </c>
      <c r="AA796" s="490"/>
      <c r="AB796" s="490"/>
      <c r="AC796" s="491"/>
      <c r="AD796" s="495" t="s">
        <v>17</v>
      </c>
      <c r="AE796" s="496"/>
      <c r="AF796" s="496"/>
      <c r="AG796" s="497"/>
      <c r="AH796" s="501" t="s">
        <v>135</v>
      </c>
      <c r="AI796" s="502"/>
      <c r="AJ796" s="502"/>
      <c r="AK796" s="503"/>
      <c r="AL796" s="507" t="s">
        <v>276</v>
      </c>
      <c r="AM796" s="507"/>
      <c r="AN796" s="509" t="s">
        <v>19</v>
      </c>
      <c r="AO796" s="510"/>
      <c r="AP796" s="510"/>
      <c r="AQ796" s="510"/>
      <c r="AR796" s="511"/>
      <c r="AS796" s="512"/>
      <c r="AT796" s="58"/>
      <c r="AU796" s="58"/>
      <c r="AW796" s="57"/>
      <c r="AX796" s="282"/>
      <c r="AY796" s="345" t="s">
        <v>302</v>
      </c>
      <c r="AZ796" s="345" t="s">
        <v>302</v>
      </c>
      <c r="BA796" s="345" t="s">
        <v>300</v>
      </c>
      <c r="BB796" s="667" t="s">
        <v>301</v>
      </c>
      <c r="BC796" s="668"/>
      <c r="BD796" s="234"/>
      <c r="BE796" s="234"/>
    </row>
    <row r="797" spans="2:65" s="34" customFormat="1" ht="13.5" customHeight="1">
      <c r="B797" s="461"/>
      <c r="C797" s="462"/>
      <c r="D797" s="462"/>
      <c r="E797" s="462"/>
      <c r="F797" s="462"/>
      <c r="G797" s="462"/>
      <c r="H797" s="462"/>
      <c r="I797" s="463"/>
      <c r="J797" s="461"/>
      <c r="K797" s="462"/>
      <c r="L797" s="462"/>
      <c r="M797" s="462"/>
      <c r="N797" s="466"/>
      <c r="O797" s="469"/>
      <c r="P797" s="462"/>
      <c r="Q797" s="462"/>
      <c r="R797" s="462"/>
      <c r="S797" s="462"/>
      <c r="T797" s="462"/>
      <c r="U797" s="463"/>
      <c r="V797" s="486"/>
      <c r="W797" s="487"/>
      <c r="X797" s="487"/>
      <c r="Y797" s="488"/>
      <c r="Z797" s="492"/>
      <c r="AA797" s="493"/>
      <c r="AB797" s="493"/>
      <c r="AC797" s="494"/>
      <c r="AD797" s="498"/>
      <c r="AE797" s="499"/>
      <c r="AF797" s="499"/>
      <c r="AG797" s="500"/>
      <c r="AH797" s="504"/>
      <c r="AI797" s="505"/>
      <c r="AJ797" s="505"/>
      <c r="AK797" s="506"/>
      <c r="AL797" s="508"/>
      <c r="AM797" s="508"/>
      <c r="AN797" s="513"/>
      <c r="AO797" s="513"/>
      <c r="AP797" s="513"/>
      <c r="AQ797" s="513"/>
      <c r="AR797" s="513"/>
      <c r="AS797" s="514"/>
      <c r="AT797" s="58"/>
      <c r="AU797" s="58"/>
      <c r="AW797" s="57"/>
      <c r="AX797" s="282"/>
      <c r="AY797" s="346"/>
      <c r="AZ797" s="347" t="s">
        <v>296</v>
      </c>
      <c r="BA797" s="347" t="s">
        <v>299</v>
      </c>
      <c r="BB797" s="348" t="s">
        <v>297</v>
      </c>
      <c r="BC797" s="347" t="s">
        <v>296</v>
      </c>
      <c r="BD797" s="234"/>
      <c r="BE797" s="234"/>
      <c r="BL797" s="234" t="s">
        <v>310</v>
      </c>
      <c r="BM797" s="234" t="s">
        <v>203</v>
      </c>
    </row>
    <row r="798" spans="2:65" s="34" customFormat="1" ht="18" customHeight="1">
      <c r="B798" s="414"/>
      <c r="C798" s="415"/>
      <c r="D798" s="415"/>
      <c r="E798" s="415"/>
      <c r="F798" s="415"/>
      <c r="G798" s="415"/>
      <c r="H798" s="415"/>
      <c r="I798" s="451"/>
      <c r="J798" s="414"/>
      <c r="K798" s="415"/>
      <c r="L798" s="415"/>
      <c r="M798" s="415"/>
      <c r="N798" s="416"/>
      <c r="O798" s="389"/>
      <c r="P798" s="392" t="s">
        <v>0</v>
      </c>
      <c r="Q798" s="387"/>
      <c r="R798" s="380" t="s">
        <v>1</v>
      </c>
      <c r="S798" s="193"/>
      <c r="T798" s="420" t="s">
        <v>56</v>
      </c>
      <c r="U798" s="421"/>
      <c r="V798" s="422"/>
      <c r="W798" s="423"/>
      <c r="X798" s="423"/>
      <c r="Y798" s="76" t="s">
        <v>8</v>
      </c>
      <c r="Z798" s="45"/>
      <c r="AA798" s="46"/>
      <c r="AB798" s="46"/>
      <c r="AC798" s="44" t="s">
        <v>8</v>
      </c>
      <c r="AD798" s="45"/>
      <c r="AE798" s="46"/>
      <c r="AF798" s="46"/>
      <c r="AG798" s="47" t="s">
        <v>8</v>
      </c>
      <c r="AH798" s="409">
        <f>IF(V798="賃金で算定",V799+Z799-AD799,0)</f>
        <v>0</v>
      </c>
      <c r="AI798" s="410"/>
      <c r="AJ798" s="410"/>
      <c r="AK798" s="411"/>
      <c r="AL798" s="68"/>
      <c r="AM798" s="69"/>
      <c r="AN798" s="412"/>
      <c r="AO798" s="413"/>
      <c r="AP798" s="413"/>
      <c r="AQ798" s="413"/>
      <c r="AR798" s="413"/>
      <c r="AS798" s="47" t="s">
        <v>8</v>
      </c>
      <c r="AT798" s="58"/>
      <c r="AU798" s="58"/>
      <c r="AV798" s="55" t="str">
        <f>IF(OR(O798="",Q798=""),"", IF(O798&lt;20,DATE(O798+118,Q798,IF(S798="",1,S798)),DATE(O798+88,Q798,IF(S798="",1,S798))))</f>
        <v/>
      </c>
      <c r="AW798" s="57" t="str">
        <f>IF(AV798&lt;=設定シート!C$15,"昔",IF(AV798&lt;=設定シート!E$15,"上",IF(AV798&lt;=設定シート!G$15,"中","下")))</f>
        <v>下</v>
      </c>
      <c r="AX798" s="282">
        <f>IF(AV798&lt;=設定シート!$E$36,5,IF(AV798&lt;=設定シート!$I$36,7,IF(AV798&lt;=設定シート!$M$36,9,11)))</f>
        <v>11</v>
      </c>
      <c r="AY798" s="351"/>
      <c r="AZ798" s="349"/>
      <c r="BA798" s="353">
        <f>AN798</f>
        <v>0</v>
      </c>
      <c r="BB798" s="349"/>
      <c r="BC798" s="349"/>
      <c r="BD798" s="234"/>
      <c r="BE798" s="234"/>
      <c r="BL798" s="1"/>
      <c r="BM798" s="1"/>
    </row>
    <row r="799" spans="2:65" s="34" customFormat="1" ht="18" customHeight="1">
      <c r="B799" s="417"/>
      <c r="C799" s="418"/>
      <c r="D799" s="418"/>
      <c r="E799" s="418"/>
      <c r="F799" s="418"/>
      <c r="G799" s="418"/>
      <c r="H799" s="418"/>
      <c r="I799" s="452"/>
      <c r="J799" s="417"/>
      <c r="K799" s="418"/>
      <c r="L799" s="418"/>
      <c r="M799" s="418"/>
      <c r="N799" s="419"/>
      <c r="O799" s="390"/>
      <c r="P799" s="386" t="s">
        <v>0</v>
      </c>
      <c r="Q799" s="388"/>
      <c r="R799" s="35" t="s">
        <v>1</v>
      </c>
      <c r="S799" s="196"/>
      <c r="T799" s="424" t="s">
        <v>57</v>
      </c>
      <c r="U799" s="425"/>
      <c r="V799" s="426"/>
      <c r="W799" s="427"/>
      <c r="X799" s="427"/>
      <c r="Y799" s="428"/>
      <c r="Z799" s="453"/>
      <c r="AA799" s="454"/>
      <c r="AB799" s="454"/>
      <c r="AC799" s="454"/>
      <c r="AD799" s="426">
        <v>0</v>
      </c>
      <c r="AE799" s="427"/>
      <c r="AF799" s="427"/>
      <c r="AG799" s="428"/>
      <c r="AH799" s="402">
        <f>IF(V798="賃金で算定",0,V799+Z799-AD799)</f>
        <v>0</v>
      </c>
      <c r="AI799" s="402"/>
      <c r="AJ799" s="402"/>
      <c r="AK799" s="403"/>
      <c r="AL799" s="407">
        <f>IF(V798="賃金で算定","賃金で算定",IF(OR(V799=0,$F816="",AV798=""),0,IF(AW798="昔",VLOOKUP($F816,労務比率,AX798,FALSE),IF(AW798="上",VLOOKUP($F816,労務比率,AX798,FALSE),IF(AW798="中",VLOOKUP($F816,労務比率,AX798,FALSE),VLOOKUP($F816,労務比率,AX798,FALSE))))))</f>
        <v>0</v>
      </c>
      <c r="AM799" s="408"/>
      <c r="AN799" s="404">
        <f>IF(V798="賃金で算定",0,INT(AH799*AL799/100))</f>
        <v>0</v>
      </c>
      <c r="AO799" s="405"/>
      <c r="AP799" s="405"/>
      <c r="AQ799" s="405"/>
      <c r="AR799" s="405"/>
      <c r="AS799" s="39"/>
      <c r="AT799" s="58"/>
      <c r="AU799" s="58"/>
      <c r="AV799" s="55"/>
      <c r="AW799" s="57"/>
      <c r="AX799" s="282"/>
      <c r="AY799" s="352">
        <f>AH799</f>
        <v>0</v>
      </c>
      <c r="AZ799" s="350">
        <f>IF(AV798&lt;=設定シート!C$85,AH799,IF(AND(AV798&gt;=設定シート!E$85,AV798&lt;=設定シート!G$85),AH799*105/108,AH799))</f>
        <v>0</v>
      </c>
      <c r="BA799" s="347"/>
      <c r="BB799" s="350">
        <f>IF($AL799="賃金で算定",0,INT(AY799*$AL799/100))</f>
        <v>0</v>
      </c>
      <c r="BC799" s="350">
        <f>IF(AY799=AZ799,BB799,AZ799*$AL799/100)</f>
        <v>0</v>
      </c>
      <c r="BD799" s="234"/>
      <c r="BE799" s="234"/>
      <c r="BL799" s="234">
        <f>IF(AY799=AZ799,0,1)</f>
        <v>0</v>
      </c>
      <c r="BM799" s="234" t="str">
        <f>IF(BL799=1,AL799,"")</f>
        <v/>
      </c>
    </row>
    <row r="800" spans="2:65" s="34" customFormat="1" ht="18" customHeight="1">
      <c r="B800" s="414"/>
      <c r="C800" s="415"/>
      <c r="D800" s="415"/>
      <c r="E800" s="415"/>
      <c r="F800" s="415"/>
      <c r="G800" s="415"/>
      <c r="H800" s="415"/>
      <c r="I800" s="451"/>
      <c r="J800" s="414"/>
      <c r="K800" s="415"/>
      <c r="L800" s="415"/>
      <c r="M800" s="415"/>
      <c r="N800" s="416"/>
      <c r="O800" s="389"/>
      <c r="P800" s="392" t="s">
        <v>45</v>
      </c>
      <c r="Q800" s="387"/>
      <c r="R800" s="380" t="s">
        <v>46</v>
      </c>
      <c r="S800" s="193"/>
      <c r="T800" s="420" t="s">
        <v>47</v>
      </c>
      <c r="U800" s="421"/>
      <c r="V800" s="422"/>
      <c r="W800" s="423"/>
      <c r="X800" s="423"/>
      <c r="Y800" s="77"/>
      <c r="Z800" s="41"/>
      <c r="AA800" s="42"/>
      <c r="AB800" s="42"/>
      <c r="AC800" s="43"/>
      <c r="AD800" s="41"/>
      <c r="AE800" s="42"/>
      <c r="AF800" s="42"/>
      <c r="AG800" s="48"/>
      <c r="AH800" s="409">
        <f>IF(V800="賃金で算定",V801+Z801-AD801,0)</f>
        <v>0</v>
      </c>
      <c r="AI800" s="410"/>
      <c r="AJ800" s="410"/>
      <c r="AK800" s="411"/>
      <c r="AL800" s="68"/>
      <c r="AM800" s="69"/>
      <c r="AN800" s="412"/>
      <c r="AO800" s="413"/>
      <c r="AP800" s="413"/>
      <c r="AQ800" s="413"/>
      <c r="AR800" s="413"/>
      <c r="AS800" s="40"/>
      <c r="AT800" s="58"/>
      <c r="AU800" s="58"/>
      <c r="AV800" s="55" t="str">
        <f>IF(OR(O800="",Q800=""),"", IF(O800&lt;20,DATE(O800+118,Q800,IF(S800="",1,S800)),DATE(O800+88,Q800,IF(S800="",1,S800))))</f>
        <v/>
      </c>
      <c r="AW800" s="57" t="str">
        <f>IF(AV800&lt;=設定シート!C$15,"昔",IF(AV800&lt;=設定シート!E$15,"上",IF(AV800&lt;=設定シート!G$15,"中","下")))</f>
        <v>下</v>
      </c>
      <c r="AX800" s="282">
        <f>IF(AV800&lt;=設定シート!$E$36,5,IF(AV800&lt;=設定シート!$I$36,7,IF(AV800&lt;=設定シート!$M$36,9,11)))</f>
        <v>11</v>
      </c>
      <c r="AY800" s="351"/>
      <c r="AZ800" s="349"/>
      <c r="BA800" s="353">
        <f t="shared" ref="BA800" si="442">AN800</f>
        <v>0</v>
      </c>
      <c r="BB800" s="349"/>
      <c r="BC800" s="349"/>
      <c r="BD800" s="234"/>
      <c r="BE800" s="234"/>
      <c r="BL800" s="234"/>
      <c r="BM800" s="234"/>
    </row>
    <row r="801" spans="2:65" s="34" customFormat="1" ht="18" customHeight="1">
      <c r="B801" s="417"/>
      <c r="C801" s="418"/>
      <c r="D801" s="418"/>
      <c r="E801" s="418"/>
      <c r="F801" s="418"/>
      <c r="G801" s="418"/>
      <c r="H801" s="418"/>
      <c r="I801" s="452"/>
      <c r="J801" s="417"/>
      <c r="K801" s="418"/>
      <c r="L801" s="418"/>
      <c r="M801" s="418"/>
      <c r="N801" s="419"/>
      <c r="O801" s="390"/>
      <c r="P801" s="393" t="s">
        <v>45</v>
      </c>
      <c r="Q801" s="388"/>
      <c r="R801" s="381" t="s">
        <v>46</v>
      </c>
      <c r="S801" s="196"/>
      <c r="T801" s="424" t="s">
        <v>48</v>
      </c>
      <c r="U801" s="425"/>
      <c r="V801" s="426"/>
      <c r="W801" s="427"/>
      <c r="X801" s="427"/>
      <c r="Y801" s="428"/>
      <c r="Z801" s="453"/>
      <c r="AA801" s="454"/>
      <c r="AB801" s="454"/>
      <c r="AC801" s="454"/>
      <c r="AD801" s="426">
        <v>0</v>
      </c>
      <c r="AE801" s="427"/>
      <c r="AF801" s="427"/>
      <c r="AG801" s="428"/>
      <c r="AH801" s="402">
        <f>IF(V800="賃金で算定",0,V801+Z801-AD801)</f>
        <v>0</v>
      </c>
      <c r="AI801" s="402"/>
      <c r="AJ801" s="402"/>
      <c r="AK801" s="403"/>
      <c r="AL801" s="407">
        <f>IF(V800="賃金で算定","賃金で算定",IF(OR(V801=0,$F816="",AV800=""),0,IF(AW800="昔",VLOOKUP($F816,労務比率,AX800,FALSE),IF(AW800="上",VLOOKUP($F816,労務比率,AX800,FALSE),IF(AW800="中",VLOOKUP($F816,労務比率,AX800,FALSE),VLOOKUP($F816,労務比率,AX800,FALSE))))))</f>
        <v>0</v>
      </c>
      <c r="AM801" s="408"/>
      <c r="AN801" s="404">
        <f>IF(V800="賃金で算定",0,INT(AH801*AL801/100))</f>
        <v>0</v>
      </c>
      <c r="AO801" s="405"/>
      <c r="AP801" s="405"/>
      <c r="AQ801" s="405"/>
      <c r="AR801" s="405"/>
      <c r="AS801" s="39"/>
      <c r="AT801" s="58"/>
      <c r="AU801" s="58"/>
      <c r="AV801" s="55"/>
      <c r="AW801" s="57"/>
      <c r="AX801" s="282"/>
      <c r="AY801" s="352">
        <f t="shared" ref="AY801" si="443">AH801</f>
        <v>0</v>
      </c>
      <c r="AZ801" s="350">
        <f>IF(AV800&lt;=設定シート!C$85,AH801,IF(AND(AV800&gt;=設定シート!E$85,AV800&lt;=設定シート!G$85),AH801*105/108,AH801))</f>
        <v>0</v>
      </c>
      <c r="BA801" s="347"/>
      <c r="BB801" s="350">
        <f t="shared" ref="BB801" si="444">IF($AL801="賃金で算定",0,INT(AY801*$AL801/100))</f>
        <v>0</v>
      </c>
      <c r="BC801" s="350">
        <f>IF(AY801=AZ801,BB801,AZ801*$AL801/100)</f>
        <v>0</v>
      </c>
      <c r="BD801" s="234"/>
      <c r="BE801" s="234"/>
      <c r="BL801" s="234">
        <f>IF(AY801=AZ801,0,1)</f>
        <v>0</v>
      </c>
      <c r="BM801" s="234" t="str">
        <f>IF(BL801=1,AL801,"")</f>
        <v/>
      </c>
    </row>
    <row r="802" spans="2:65" s="34" customFormat="1" ht="18" customHeight="1">
      <c r="B802" s="414"/>
      <c r="C802" s="415"/>
      <c r="D802" s="415"/>
      <c r="E802" s="415"/>
      <c r="F802" s="415"/>
      <c r="G802" s="415"/>
      <c r="H802" s="415"/>
      <c r="I802" s="451"/>
      <c r="J802" s="414"/>
      <c r="K802" s="415"/>
      <c r="L802" s="415"/>
      <c r="M802" s="415"/>
      <c r="N802" s="416"/>
      <c r="O802" s="389"/>
      <c r="P802" s="392" t="s">
        <v>45</v>
      </c>
      <c r="Q802" s="387"/>
      <c r="R802" s="380" t="s">
        <v>46</v>
      </c>
      <c r="S802" s="193"/>
      <c r="T802" s="420" t="s">
        <v>47</v>
      </c>
      <c r="U802" s="421"/>
      <c r="V802" s="422"/>
      <c r="W802" s="423"/>
      <c r="X802" s="423"/>
      <c r="Y802" s="77"/>
      <c r="Z802" s="41"/>
      <c r="AA802" s="42"/>
      <c r="AB802" s="42"/>
      <c r="AC802" s="43"/>
      <c r="AD802" s="41"/>
      <c r="AE802" s="42"/>
      <c r="AF802" s="42"/>
      <c r="AG802" s="48"/>
      <c r="AH802" s="409">
        <f>IF(V802="賃金で算定",V803+Z803-AD803,0)</f>
        <v>0</v>
      </c>
      <c r="AI802" s="410"/>
      <c r="AJ802" s="410"/>
      <c r="AK802" s="411"/>
      <c r="AL802" s="68"/>
      <c r="AM802" s="69"/>
      <c r="AN802" s="412"/>
      <c r="AO802" s="413"/>
      <c r="AP802" s="413"/>
      <c r="AQ802" s="413"/>
      <c r="AR802" s="413"/>
      <c r="AS802" s="40"/>
      <c r="AT802" s="58"/>
      <c r="AU802" s="58"/>
      <c r="AV802" s="55" t="str">
        <f>IF(OR(O802="",Q802=""),"", IF(O802&lt;20,DATE(O802+118,Q802,IF(S802="",1,S802)),DATE(O802+88,Q802,IF(S802="",1,S802))))</f>
        <v/>
      </c>
      <c r="AW802" s="57" t="str">
        <f>IF(AV802&lt;=設定シート!C$15,"昔",IF(AV802&lt;=設定シート!E$15,"上",IF(AV802&lt;=設定シート!G$15,"中","下")))</f>
        <v>下</v>
      </c>
      <c r="AX802" s="282">
        <f>IF(AV802&lt;=設定シート!$E$36,5,IF(AV802&lt;=設定シート!$I$36,7,IF(AV802&lt;=設定シート!$M$36,9,11)))</f>
        <v>11</v>
      </c>
      <c r="AY802" s="351"/>
      <c r="AZ802" s="349"/>
      <c r="BA802" s="353">
        <f t="shared" ref="BA802" si="445">AN802</f>
        <v>0</v>
      </c>
      <c r="BB802" s="349"/>
      <c r="BC802" s="349"/>
      <c r="BD802" s="234"/>
      <c r="BE802" s="234"/>
      <c r="BL802" s="1"/>
      <c r="BM802" s="1"/>
    </row>
    <row r="803" spans="2:65" s="34" customFormat="1" ht="18" customHeight="1">
      <c r="B803" s="417"/>
      <c r="C803" s="418"/>
      <c r="D803" s="418"/>
      <c r="E803" s="418"/>
      <c r="F803" s="418"/>
      <c r="G803" s="418"/>
      <c r="H803" s="418"/>
      <c r="I803" s="452"/>
      <c r="J803" s="417"/>
      <c r="K803" s="418"/>
      <c r="L803" s="418"/>
      <c r="M803" s="418"/>
      <c r="N803" s="419"/>
      <c r="O803" s="390"/>
      <c r="P803" s="393" t="s">
        <v>45</v>
      </c>
      <c r="Q803" s="388"/>
      <c r="R803" s="381" t="s">
        <v>46</v>
      </c>
      <c r="S803" s="196"/>
      <c r="T803" s="424" t="s">
        <v>48</v>
      </c>
      <c r="U803" s="425"/>
      <c r="V803" s="426"/>
      <c r="W803" s="427"/>
      <c r="X803" s="427"/>
      <c r="Y803" s="428"/>
      <c r="Z803" s="426"/>
      <c r="AA803" s="427"/>
      <c r="AB803" s="427"/>
      <c r="AC803" s="427"/>
      <c r="AD803" s="426">
        <v>0</v>
      </c>
      <c r="AE803" s="427"/>
      <c r="AF803" s="427"/>
      <c r="AG803" s="428"/>
      <c r="AH803" s="402">
        <f>IF(V802="賃金で算定",0,V803+Z803-AD803)</f>
        <v>0</v>
      </c>
      <c r="AI803" s="402"/>
      <c r="AJ803" s="402"/>
      <c r="AK803" s="403"/>
      <c r="AL803" s="407">
        <f>IF(V802="賃金で算定","賃金で算定",IF(OR(V803=0,$F816="",AV802=""),0,IF(AW802="昔",VLOOKUP($F816,労務比率,AX802,FALSE),IF(AW802="上",VLOOKUP($F816,労務比率,AX802,FALSE),IF(AW802="中",VLOOKUP($F816,労務比率,AX802,FALSE),VLOOKUP($F816,労務比率,AX802,FALSE))))))</f>
        <v>0</v>
      </c>
      <c r="AM803" s="408"/>
      <c r="AN803" s="404">
        <f>IF(V802="賃金で算定",0,INT(AH803*AL803/100))</f>
        <v>0</v>
      </c>
      <c r="AO803" s="405"/>
      <c r="AP803" s="405"/>
      <c r="AQ803" s="405"/>
      <c r="AR803" s="405"/>
      <c r="AS803" s="39"/>
      <c r="AT803" s="58"/>
      <c r="AU803" s="58"/>
      <c r="AV803" s="55"/>
      <c r="AW803" s="57"/>
      <c r="AX803" s="282"/>
      <c r="AY803" s="352">
        <f t="shared" ref="AY803" si="446">AH803</f>
        <v>0</v>
      </c>
      <c r="AZ803" s="350">
        <f>IF(AV802&lt;=設定シート!C$85,AH803,IF(AND(AV802&gt;=設定シート!E$85,AV802&lt;=設定シート!G$85),AH803*105/108,AH803))</f>
        <v>0</v>
      </c>
      <c r="BA803" s="347"/>
      <c r="BB803" s="350">
        <f t="shared" ref="BB803" si="447">IF($AL803="賃金で算定",0,INT(AY803*$AL803/100))</f>
        <v>0</v>
      </c>
      <c r="BC803" s="350">
        <f>IF(AY803=AZ803,BB803,AZ803*$AL803/100)</f>
        <v>0</v>
      </c>
      <c r="BD803" s="234"/>
      <c r="BE803" s="234"/>
      <c r="BL803" s="234">
        <f>IF(AY803=AZ803,0,1)</f>
        <v>0</v>
      </c>
      <c r="BM803" s="234" t="str">
        <f>IF(BL803=1,AL803,"")</f>
        <v/>
      </c>
    </row>
    <row r="804" spans="2:65" s="34" customFormat="1" ht="18" customHeight="1">
      <c r="B804" s="414"/>
      <c r="C804" s="415"/>
      <c r="D804" s="415"/>
      <c r="E804" s="415"/>
      <c r="F804" s="415"/>
      <c r="G804" s="415"/>
      <c r="H804" s="415"/>
      <c r="I804" s="451"/>
      <c r="J804" s="414"/>
      <c r="K804" s="415"/>
      <c r="L804" s="415"/>
      <c r="M804" s="415"/>
      <c r="N804" s="416"/>
      <c r="O804" s="389"/>
      <c r="P804" s="392" t="s">
        <v>45</v>
      </c>
      <c r="Q804" s="387"/>
      <c r="R804" s="380" t="s">
        <v>46</v>
      </c>
      <c r="S804" s="193"/>
      <c r="T804" s="420" t="s">
        <v>47</v>
      </c>
      <c r="U804" s="421"/>
      <c r="V804" s="422"/>
      <c r="W804" s="423"/>
      <c r="X804" s="423"/>
      <c r="Y804" s="78"/>
      <c r="Z804" s="37"/>
      <c r="AA804" s="38"/>
      <c r="AB804" s="38"/>
      <c r="AC804" s="49"/>
      <c r="AD804" s="37"/>
      <c r="AE804" s="38"/>
      <c r="AF804" s="38"/>
      <c r="AG804" s="50"/>
      <c r="AH804" s="409">
        <f>IF(V804="賃金で算定",V805+Z805-AD805,0)</f>
        <v>0</v>
      </c>
      <c r="AI804" s="410"/>
      <c r="AJ804" s="410"/>
      <c r="AK804" s="411"/>
      <c r="AL804" s="68"/>
      <c r="AM804" s="69"/>
      <c r="AN804" s="412"/>
      <c r="AO804" s="413"/>
      <c r="AP804" s="413"/>
      <c r="AQ804" s="413"/>
      <c r="AR804" s="413"/>
      <c r="AS804" s="40"/>
      <c r="AT804" s="58"/>
      <c r="AU804" s="58"/>
      <c r="AV804" s="55" t="str">
        <f>IF(OR(O804="",Q804=""),"", IF(O804&lt;20,DATE(O804+118,Q804,IF(S804="",1,S804)),DATE(O804+88,Q804,IF(S804="",1,S804))))</f>
        <v/>
      </c>
      <c r="AW804" s="57" t="str">
        <f>IF(AV804&lt;=設定シート!C$15,"昔",IF(AV804&lt;=設定シート!E$15,"上",IF(AV804&lt;=設定シート!G$15,"中","下")))</f>
        <v>下</v>
      </c>
      <c r="AX804" s="282">
        <f>IF(AV804&lt;=設定シート!$E$36,5,IF(AV804&lt;=設定シート!$I$36,7,IF(AV804&lt;=設定シート!$M$36,9,11)))</f>
        <v>11</v>
      </c>
      <c r="AY804" s="351"/>
      <c r="AZ804" s="349"/>
      <c r="BA804" s="353">
        <f t="shared" ref="BA804" si="448">AN804</f>
        <v>0</v>
      </c>
      <c r="BB804" s="349"/>
      <c r="BC804" s="349"/>
      <c r="BD804" s="234"/>
      <c r="BE804" s="234"/>
      <c r="BL804" s="1"/>
      <c r="BM804" s="1"/>
    </row>
    <row r="805" spans="2:65" s="34" customFormat="1" ht="18" customHeight="1">
      <c r="B805" s="417"/>
      <c r="C805" s="418"/>
      <c r="D805" s="418"/>
      <c r="E805" s="418"/>
      <c r="F805" s="418"/>
      <c r="G805" s="418"/>
      <c r="H805" s="418"/>
      <c r="I805" s="452"/>
      <c r="J805" s="417"/>
      <c r="K805" s="418"/>
      <c r="L805" s="418"/>
      <c r="M805" s="418"/>
      <c r="N805" s="419"/>
      <c r="O805" s="390"/>
      <c r="P805" s="393" t="s">
        <v>45</v>
      </c>
      <c r="Q805" s="388"/>
      <c r="R805" s="381" t="s">
        <v>46</v>
      </c>
      <c r="S805" s="196"/>
      <c r="T805" s="424" t="s">
        <v>48</v>
      </c>
      <c r="U805" s="425"/>
      <c r="V805" s="426"/>
      <c r="W805" s="427"/>
      <c r="X805" s="427"/>
      <c r="Y805" s="428"/>
      <c r="Z805" s="453"/>
      <c r="AA805" s="454"/>
      <c r="AB805" s="454"/>
      <c r="AC805" s="454"/>
      <c r="AD805" s="426">
        <v>0</v>
      </c>
      <c r="AE805" s="427"/>
      <c r="AF805" s="427"/>
      <c r="AG805" s="428"/>
      <c r="AH805" s="402">
        <f>IF(V804="賃金で算定",0,V805+Z805-AD805)</f>
        <v>0</v>
      </c>
      <c r="AI805" s="402"/>
      <c r="AJ805" s="402"/>
      <c r="AK805" s="403"/>
      <c r="AL805" s="407">
        <f>IF(V804="賃金で算定","賃金で算定",IF(OR(V805=0,$F816="",AV804=""),0,IF(AW804="昔",VLOOKUP($F816,労務比率,AX804,FALSE),IF(AW804="上",VLOOKUP($F816,労務比率,AX804,FALSE),IF(AW804="中",VLOOKUP($F816,労務比率,AX804,FALSE),VLOOKUP($F816,労務比率,AX804,FALSE))))))</f>
        <v>0</v>
      </c>
      <c r="AM805" s="408"/>
      <c r="AN805" s="404">
        <f>IF(V804="賃金で算定",0,INT(AH805*AL805/100))</f>
        <v>0</v>
      </c>
      <c r="AO805" s="405"/>
      <c r="AP805" s="405"/>
      <c r="AQ805" s="405"/>
      <c r="AR805" s="405"/>
      <c r="AS805" s="39"/>
      <c r="AT805" s="58"/>
      <c r="AU805" s="58"/>
      <c r="AV805" s="55"/>
      <c r="AW805" s="57"/>
      <c r="AX805" s="282"/>
      <c r="AY805" s="352">
        <f t="shared" ref="AY805" si="449">AH805</f>
        <v>0</v>
      </c>
      <c r="AZ805" s="350">
        <f>IF(AV804&lt;=設定シート!C$85,AH805,IF(AND(AV804&gt;=設定シート!E$85,AV804&lt;=設定シート!G$85),AH805*105/108,AH805))</f>
        <v>0</v>
      </c>
      <c r="BA805" s="347"/>
      <c r="BB805" s="350">
        <f t="shared" ref="BB805" si="450">IF($AL805="賃金で算定",0,INT(AY805*$AL805/100))</f>
        <v>0</v>
      </c>
      <c r="BC805" s="350">
        <f>IF(AY805=AZ805,BB805,AZ805*$AL805/100)</f>
        <v>0</v>
      </c>
      <c r="BD805" s="234"/>
      <c r="BE805" s="234"/>
      <c r="BL805" s="234">
        <f>IF(AY805=AZ805,0,1)</f>
        <v>0</v>
      </c>
      <c r="BM805" s="234" t="str">
        <f>IF(BL805=1,AL805,"")</f>
        <v/>
      </c>
    </row>
    <row r="806" spans="2:65" s="34" customFormat="1" ht="18" customHeight="1">
      <c r="B806" s="414"/>
      <c r="C806" s="415"/>
      <c r="D806" s="415"/>
      <c r="E806" s="415"/>
      <c r="F806" s="415"/>
      <c r="G806" s="415"/>
      <c r="H806" s="415"/>
      <c r="I806" s="451"/>
      <c r="J806" s="414"/>
      <c r="K806" s="415"/>
      <c r="L806" s="415"/>
      <c r="M806" s="415"/>
      <c r="N806" s="416"/>
      <c r="O806" s="389"/>
      <c r="P806" s="392" t="s">
        <v>45</v>
      </c>
      <c r="Q806" s="387"/>
      <c r="R806" s="380" t="s">
        <v>46</v>
      </c>
      <c r="S806" s="193"/>
      <c r="T806" s="420" t="s">
        <v>47</v>
      </c>
      <c r="U806" s="421"/>
      <c r="V806" s="422"/>
      <c r="W806" s="423"/>
      <c r="X806" s="423"/>
      <c r="Y806" s="77"/>
      <c r="Z806" s="41"/>
      <c r="AA806" s="42"/>
      <c r="AB806" s="42"/>
      <c r="AC806" s="43"/>
      <c r="AD806" s="41"/>
      <c r="AE806" s="42"/>
      <c r="AF806" s="42"/>
      <c r="AG806" s="48"/>
      <c r="AH806" s="409">
        <f>IF(V806="賃金で算定",V807+Z807-AD807,0)</f>
        <v>0</v>
      </c>
      <c r="AI806" s="410"/>
      <c r="AJ806" s="410"/>
      <c r="AK806" s="411"/>
      <c r="AL806" s="68"/>
      <c r="AM806" s="69"/>
      <c r="AN806" s="412"/>
      <c r="AO806" s="413"/>
      <c r="AP806" s="413"/>
      <c r="AQ806" s="413"/>
      <c r="AR806" s="413"/>
      <c r="AS806" s="40"/>
      <c r="AT806" s="58"/>
      <c r="AU806" s="58"/>
      <c r="AV806" s="55" t="str">
        <f>IF(OR(O806="",Q806=""),"", IF(O806&lt;20,DATE(O806+118,Q806,IF(S806="",1,S806)),DATE(O806+88,Q806,IF(S806="",1,S806))))</f>
        <v/>
      </c>
      <c r="AW806" s="57" t="str">
        <f>IF(AV806&lt;=設定シート!C$15,"昔",IF(AV806&lt;=設定シート!E$15,"上",IF(AV806&lt;=設定シート!G$15,"中","下")))</f>
        <v>下</v>
      </c>
      <c r="AX806" s="282">
        <f>IF(AV806&lt;=設定シート!$E$36,5,IF(AV806&lt;=設定シート!$I$36,7,IF(AV806&lt;=設定シート!$M$36,9,11)))</f>
        <v>11</v>
      </c>
      <c r="AY806" s="351"/>
      <c r="AZ806" s="349"/>
      <c r="BA806" s="353">
        <f t="shared" ref="BA806" si="451">AN806</f>
        <v>0</v>
      </c>
      <c r="BB806" s="349"/>
      <c r="BC806" s="349"/>
      <c r="BD806" s="234"/>
      <c r="BE806" s="234"/>
      <c r="BL806" s="1"/>
      <c r="BM806" s="1"/>
    </row>
    <row r="807" spans="2:65" s="34" customFormat="1" ht="18" customHeight="1">
      <c r="B807" s="417"/>
      <c r="C807" s="418"/>
      <c r="D807" s="418"/>
      <c r="E807" s="418"/>
      <c r="F807" s="418"/>
      <c r="G807" s="418"/>
      <c r="H807" s="418"/>
      <c r="I807" s="452"/>
      <c r="J807" s="417"/>
      <c r="K807" s="418"/>
      <c r="L807" s="418"/>
      <c r="M807" s="418"/>
      <c r="N807" s="419"/>
      <c r="O807" s="390"/>
      <c r="P807" s="393" t="s">
        <v>45</v>
      </c>
      <c r="Q807" s="388"/>
      <c r="R807" s="381" t="s">
        <v>46</v>
      </c>
      <c r="S807" s="196"/>
      <c r="T807" s="424" t="s">
        <v>48</v>
      </c>
      <c r="U807" s="425"/>
      <c r="V807" s="426"/>
      <c r="W807" s="427"/>
      <c r="X807" s="427"/>
      <c r="Y807" s="428"/>
      <c r="Z807" s="426"/>
      <c r="AA807" s="427"/>
      <c r="AB807" s="427"/>
      <c r="AC807" s="427"/>
      <c r="AD807" s="426">
        <v>0</v>
      </c>
      <c r="AE807" s="427"/>
      <c r="AF807" s="427"/>
      <c r="AG807" s="428"/>
      <c r="AH807" s="402">
        <f>IF(V806="賃金で算定",0,V807+Z807-AD807)</f>
        <v>0</v>
      </c>
      <c r="AI807" s="402"/>
      <c r="AJ807" s="402"/>
      <c r="AK807" s="403"/>
      <c r="AL807" s="407">
        <f>IF(V806="賃金で算定","賃金で算定",IF(OR(V807=0,$F816="",AV806=""),0,IF(AW806="昔",VLOOKUP($F816,労務比率,AX806,FALSE),IF(AW806="上",VLOOKUP($F816,労務比率,AX806,FALSE),IF(AW806="中",VLOOKUP($F816,労務比率,AX806,FALSE),VLOOKUP($F816,労務比率,AX806,FALSE))))))</f>
        <v>0</v>
      </c>
      <c r="AM807" s="408"/>
      <c r="AN807" s="404">
        <f>IF(V806="賃金で算定",0,INT(AH807*AL807/100))</f>
        <v>0</v>
      </c>
      <c r="AO807" s="405"/>
      <c r="AP807" s="405"/>
      <c r="AQ807" s="405"/>
      <c r="AR807" s="405"/>
      <c r="AS807" s="39"/>
      <c r="AT807" s="58"/>
      <c r="AU807" s="58"/>
      <c r="AV807" s="55"/>
      <c r="AW807" s="57"/>
      <c r="AX807" s="282"/>
      <c r="AY807" s="352">
        <f t="shared" ref="AY807" si="452">AH807</f>
        <v>0</v>
      </c>
      <c r="AZ807" s="350">
        <f>IF(AV806&lt;=設定シート!C$85,AH807,IF(AND(AV806&gt;=設定シート!E$85,AV806&lt;=設定シート!G$85),AH807*105/108,AH807))</f>
        <v>0</v>
      </c>
      <c r="BA807" s="347"/>
      <c r="BB807" s="350">
        <f t="shared" ref="BB807" si="453">IF($AL807="賃金で算定",0,INT(AY807*$AL807/100))</f>
        <v>0</v>
      </c>
      <c r="BC807" s="350">
        <f>IF(AY807=AZ807,BB807,AZ807*$AL807/100)</f>
        <v>0</v>
      </c>
      <c r="BD807" s="234"/>
      <c r="BE807" s="234"/>
      <c r="BL807" s="234">
        <f>IF(AY807=AZ807,0,1)</f>
        <v>0</v>
      </c>
      <c r="BM807" s="234" t="str">
        <f>IF(BL807=1,AL807,"")</f>
        <v/>
      </c>
    </row>
    <row r="808" spans="2:65" s="34" customFormat="1" ht="18" customHeight="1">
      <c r="B808" s="414"/>
      <c r="C808" s="415"/>
      <c r="D808" s="415"/>
      <c r="E808" s="415"/>
      <c r="F808" s="415"/>
      <c r="G808" s="415"/>
      <c r="H808" s="415"/>
      <c r="I808" s="451"/>
      <c r="J808" s="414"/>
      <c r="K808" s="415"/>
      <c r="L808" s="415"/>
      <c r="M808" s="415"/>
      <c r="N808" s="416"/>
      <c r="O808" s="389"/>
      <c r="P808" s="392" t="s">
        <v>45</v>
      </c>
      <c r="Q808" s="387"/>
      <c r="R808" s="380" t="s">
        <v>46</v>
      </c>
      <c r="S808" s="193"/>
      <c r="T808" s="420" t="s">
        <v>47</v>
      </c>
      <c r="U808" s="421"/>
      <c r="V808" s="422"/>
      <c r="W808" s="423"/>
      <c r="X808" s="423"/>
      <c r="Y808" s="77"/>
      <c r="Z808" s="41"/>
      <c r="AA808" s="42"/>
      <c r="AB808" s="42"/>
      <c r="AC808" s="43"/>
      <c r="AD808" s="41"/>
      <c r="AE808" s="42"/>
      <c r="AF808" s="42"/>
      <c r="AG808" s="48"/>
      <c r="AH808" s="409">
        <f>IF(V808="賃金で算定",V809+Z809-AD809,0)</f>
        <v>0</v>
      </c>
      <c r="AI808" s="410"/>
      <c r="AJ808" s="410"/>
      <c r="AK808" s="411"/>
      <c r="AL808" s="68"/>
      <c r="AM808" s="69"/>
      <c r="AN808" s="412"/>
      <c r="AO808" s="413"/>
      <c r="AP808" s="413"/>
      <c r="AQ808" s="413"/>
      <c r="AR808" s="413"/>
      <c r="AS808" s="40"/>
      <c r="AT808" s="58"/>
      <c r="AU808" s="58"/>
      <c r="AV808" s="55" t="str">
        <f>IF(OR(O808="",Q808=""),"", IF(O808&lt;20,DATE(O808+118,Q808,IF(S808="",1,S808)),DATE(O808+88,Q808,IF(S808="",1,S808))))</f>
        <v/>
      </c>
      <c r="AW808" s="57" t="str">
        <f>IF(AV808&lt;=設定シート!C$15,"昔",IF(AV808&lt;=設定シート!E$15,"上",IF(AV808&lt;=設定シート!G$15,"中","下")))</f>
        <v>下</v>
      </c>
      <c r="AX808" s="282">
        <f>IF(AV808&lt;=設定シート!$E$36,5,IF(AV808&lt;=設定シート!$I$36,7,IF(AV808&lt;=設定シート!$M$36,9,11)))</f>
        <v>11</v>
      </c>
      <c r="AY808" s="351"/>
      <c r="AZ808" s="349"/>
      <c r="BA808" s="353">
        <f t="shared" ref="BA808" si="454">AN808</f>
        <v>0</v>
      </c>
      <c r="BB808" s="349"/>
      <c r="BC808" s="349"/>
      <c r="BD808" s="234"/>
      <c r="BE808" s="234"/>
      <c r="BL808" s="1"/>
      <c r="BM808" s="1"/>
    </row>
    <row r="809" spans="2:65" s="34" customFormat="1" ht="18" customHeight="1">
      <c r="B809" s="417"/>
      <c r="C809" s="418"/>
      <c r="D809" s="418"/>
      <c r="E809" s="418"/>
      <c r="F809" s="418"/>
      <c r="G809" s="418"/>
      <c r="H809" s="418"/>
      <c r="I809" s="452"/>
      <c r="J809" s="417"/>
      <c r="K809" s="418"/>
      <c r="L809" s="418"/>
      <c r="M809" s="418"/>
      <c r="N809" s="419"/>
      <c r="O809" s="390"/>
      <c r="P809" s="393" t="s">
        <v>45</v>
      </c>
      <c r="Q809" s="388"/>
      <c r="R809" s="381" t="s">
        <v>46</v>
      </c>
      <c r="S809" s="196"/>
      <c r="T809" s="424" t="s">
        <v>48</v>
      </c>
      <c r="U809" s="425"/>
      <c r="V809" s="426"/>
      <c r="W809" s="427"/>
      <c r="X809" s="427"/>
      <c r="Y809" s="428"/>
      <c r="Z809" s="426"/>
      <c r="AA809" s="427"/>
      <c r="AB809" s="427"/>
      <c r="AC809" s="427"/>
      <c r="AD809" s="426">
        <v>0</v>
      </c>
      <c r="AE809" s="427"/>
      <c r="AF809" s="427"/>
      <c r="AG809" s="428"/>
      <c r="AH809" s="402">
        <f>IF(V808="賃金で算定",0,V809+Z809-AD809)</f>
        <v>0</v>
      </c>
      <c r="AI809" s="402"/>
      <c r="AJ809" s="402"/>
      <c r="AK809" s="403"/>
      <c r="AL809" s="407">
        <f>IF(V808="賃金で算定","賃金で算定",IF(OR(V809=0,$F816="",AV808=""),0,IF(AW808="昔",VLOOKUP($F816,労務比率,AX808,FALSE),IF(AW808="上",VLOOKUP($F816,労務比率,AX808,FALSE),IF(AW808="中",VLOOKUP($F816,労務比率,AX808,FALSE),VLOOKUP($F816,労務比率,AX808,FALSE))))))</f>
        <v>0</v>
      </c>
      <c r="AM809" s="408"/>
      <c r="AN809" s="404">
        <f>IF(V808="賃金で算定",0,INT(AH809*AL809/100))</f>
        <v>0</v>
      </c>
      <c r="AO809" s="405"/>
      <c r="AP809" s="405"/>
      <c r="AQ809" s="405"/>
      <c r="AR809" s="405"/>
      <c r="AS809" s="39"/>
      <c r="AT809" s="58"/>
      <c r="AU809" s="58"/>
      <c r="AV809" s="55"/>
      <c r="AW809" s="57"/>
      <c r="AX809" s="282"/>
      <c r="AY809" s="352">
        <f t="shared" ref="AY809" si="455">AH809</f>
        <v>0</v>
      </c>
      <c r="AZ809" s="350">
        <f>IF(AV808&lt;=設定シート!C$85,AH809,IF(AND(AV808&gt;=設定シート!E$85,AV808&lt;=設定シート!G$85),AH809*105/108,AH809))</f>
        <v>0</v>
      </c>
      <c r="BA809" s="347"/>
      <c r="BB809" s="350">
        <f t="shared" ref="BB809" si="456">IF($AL809="賃金で算定",0,INT(AY809*$AL809/100))</f>
        <v>0</v>
      </c>
      <c r="BC809" s="350">
        <f>IF(AY809=AZ809,BB809,AZ809*$AL809/100)</f>
        <v>0</v>
      </c>
      <c r="BD809" s="234"/>
      <c r="BE809" s="234"/>
      <c r="BL809" s="234">
        <f>IF(AY809=AZ809,0,1)</f>
        <v>0</v>
      </c>
      <c r="BM809" s="234" t="str">
        <f>IF(BL809=1,AL809,"")</f>
        <v/>
      </c>
    </row>
    <row r="810" spans="2:65" s="34" customFormat="1" ht="18" customHeight="1">
      <c r="B810" s="414"/>
      <c r="C810" s="415"/>
      <c r="D810" s="415"/>
      <c r="E810" s="415"/>
      <c r="F810" s="415"/>
      <c r="G810" s="415"/>
      <c r="H810" s="415"/>
      <c r="I810" s="451"/>
      <c r="J810" s="414"/>
      <c r="K810" s="415"/>
      <c r="L810" s="415"/>
      <c r="M810" s="415"/>
      <c r="N810" s="416"/>
      <c r="O810" s="389"/>
      <c r="P810" s="392" t="s">
        <v>45</v>
      </c>
      <c r="Q810" s="387"/>
      <c r="R810" s="380" t="s">
        <v>46</v>
      </c>
      <c r="S810" s="193"/>
      <c r="T810" s="420" t="s">
        <v>47</v>
      </c>
      <c r="U810" s="421"/>
      <c r="V810" s="422"/>
      <c r="W810" s="423"/>
      <c r="X810" s="423"/>
      <c r="Y810" s="77"/>
      <c r="Z810" s="41"/>
      <c r="AA810" s="42"/>
      <c r="AB810" s="42"/>
      <c r="AC810" s="43"/>
      <c r="AD810" s="41"/>
      <c r="AE810" s="42"/>
      <c r="AF810" s="42"/>
      <c r="AG810" s="48"/>
      <c r="AH810" s="409">
        <f>IF(V810="賃金で算定",V811+Z811-AD811,0)</f>
        <v>0</v>
      </c>
      <c r="AI810" s="410"/>
      <c r="AJ810" s="410"/>
      <c r="AK810" s="411"/>
      <c r="AL810" s="68"/>
      <c r="AM810" s="69"/>
      <c r="AN810" s="412"/>
      <c r="AO810" s="413"/>
      <c r="AP810" s="413"/>
      <c r="AQ810" s="413"/>
      <c r="AR810" s="413"/>
      <c r="AS810" s="40"/>
      <c r="AT810" s="58"/>
      <c r="AU810" s="58"/>
      <c r="AV810" s="55" t="str">
        <f>IF(OR(O810="",Q810=""),"", IF(O810&lt;20,DATE(O810+118,Q810,IF(S810="",1,S810)),DATE(O810+88,Q810,IF(S810="",1,S810))))</f>
        <v/>
      </c>
      <c r="AW810" s="57" t="str">
        <f>IF(AV810&lt;=設定シート!C$15,"昔",IF(AV810&lt;=設定シート!E$15,"上",IF(AV810&lt;=設定シート!G$15,"中","下")))</f>
        <v>下</v>
      </c>
      <c r="AX810" s="282">
        <f>IF(AV810&lt;=設定シート!$E$36,5,IF(AV810&lt;=設定シート!$I$36,7,IF(AV810&lt;=設定シート!$M$36,9,11)))</f>
        <v>11</v>
      </c>
      <c r="AY810" s="351"/>
      <c r="AZ810" s="349"/>
      <c r="BA810" s="353">
        <f t="shared" ref="BA810" si="457">AN810</f>
        <v>0</v>
      </c>
      <c r="BB810" s="349"/>
      <c r="BC810" s="349"/>
      <c r="BD810" s="234"/>
      <c r="BE810" s="234"/>
      <c r="BL810" s="1"/>
      <c r="BM810" s="1"/>
    </row>
    <row r="811" spans="2:65" s="34" customFormat="1" ht="18" customHeight="1">
      <c r="B811" s="417"/>
      <c r="C811" s="418"/>
      <c r="D811" s="418"/>
      <c r="E811" s="418"/>
      <c r="F811" s="418"/>
      <c r="G811" s="418"/>
      <c r="H811" s="418"/>
      <c r="I811" s="452"/>
      <c r="J811" s="417"/>
      <c r="K811" s="418"/>
      <c r="L811" s="418"/>
      <c r="M811" s="418"/>
      <c r="N811" s="419"/>
      <c r="O811" s="390"/>
      <c r="P811" s="393" t="s">
        <v>45</v>
      </c>
      <c r="Q811" s="388"/>
      <c r="R811" s="381" t="s">
        <v>46</v>
      </c>
      <c r="S811" s="196"/>
      <c r="T811" s="424" t="s">
        <v>48</v>
      </c>
      <c r="U811" s="425"/>
      <c r="V811" s="426"/>
      <c r="W811" s="427"/>
      <c r="X811" s="427"/>
      <c r="Y811" s="428"/>
      <c r="Z811" s="426"/>
      <c r="AA811" s="427"/>
      <c r="AB811" s="427"/>
      <c r="AC811" s="427"/>
      <c r="AD811" s="426">
        <v>0</v>
      </c>
      <c r="AE811" s="427"/>
      <c r="AF811" s="427"/>
      <c r="AG811" s="428"/>
      <c r="AH811" s="402">
        <f>IF(V810="賃金で算定",0,V811+Z811-AD811)</f>
        <v>0</v>
      </c>
      <c r="AI811" s="402"/>
      <c r="AJ811" s="402"/>
      <c r="AK811" s="403"/>
      <c r="AL811" s="407">
        <f>IF(V810="賃金で算定","賃金で算定",IF(OR(V811=0,$F816="",AV810=""),0,IF(AW810="昔",VLOOKUP($F816,労務比率,AX810,FALSE),IF(AW810="上",VLOOKUP($F816,労務比率,AX810,FALSE),IF(AW810="中",VLOOKUP($F816,労務比率,AX810,FALSE),VLOOKUP($F816,労務比率,AX810,FALSE))))))</f>
        <v>0</v>
      </c>
      <c r="AM811" s="408"/>
      <c r="AN811" s="404">
        <f>IF(V810="賃金で算定",0,INT(AH811*AL811/100))</f>
        <v>0</v>
      </c>
      <c r="AO811" s="405"/>
      <c r="AP811" s="405"/>
      <c r="AQ811" s="405"/>
      <c r="AR811" s="405"/>
      <c r="AS811" s="39"/>
      <c r="AT811" s="58"/>
      <c r="AU811" s="58"/>
      <c r="AV811" s="55"/>
      <c r="AW811" s="57"/>
      <c r="AX811" s="282"/>
      <c r="AY811" s="352">
        <f t="shared" ref="AY811" si="458">AH811</f>
        <v>0</v>
      </c>
      <c r="AZ811" s="350">
        <f>IF(AV810&lt;=設定シート!C$85,AH811,IF(AND(AV810&gt;=設定シート!E$85,AV810&lt;=設定シート!G$85),AH811*105/108,AH811))</f>
        <v>0</v>
      </c>
      <c r="BA811" s="347"/>
      <c r="BB811" s="350">
        <f t="shared" ref="BB811" si="459">IF($AL811="賃金で算定",0,INT(AY811*$AL811/100))</f>
        <v>0</v>
      </c>
      <c r="BC811" s="350">
        <f>IF(AY811=AZ811,BB811,AZ811*$AL811/100)</f>
        <v>0</v>
      </c>
      <c r="BD811" s="234"/>
      <c r="BE811" s="234"/>
      <c r="BL811" s="234">
        <f>IF(AY811=AZ811,0,1)</f>
        <v>0</v>
      </c>
      <c r="BM811" s="234" t="str">
        <f>IF(BL811=1,AL811,"")</f>
        <v/>
      </c>
    </row>
    <row r="812" spans="2:65" s="34" customFormat="1" ht="18" customHeight="1">
      <c r="B812" s="414"/>
      <c r="C812" s="415"/>
      <c r="D812" s="415"/>
      <c r="E812" s="415"/>
      <c r="F812" s="415"/>
      <c r="G812" s="415"/>
      <c r="H812" s="415"/>
      <c r="I812" s="451"/>
      <c r="J812" s="414"/>
      <c r="K812" s="415"/>
      <c r="L812" s="415"/>
      <c r="M812" s="415"/>
      <c r="N812" s="416"/>
      <c r="O812" s="389"/>
      <c r="P812" s="392" t="s">
        <v>45</v>
      </c>
      <c r="Q812" s="387"/>
      <c r="R812" s="380" t="s">
        <v>46</v>
      </c>
      <c r="S812" s="193"/>
      <c r="T812" s="420" t="s">
        <v>47</v>
      </c>
      <c r="U812" s="421"/>
      <c r="V812" s="422"/>
      <c r="W812" s="423"/>
      <c r="X812" s="423"/>
      <c r="Y812" s="77"/>
      <c r="Z812" s="41"/>
      <c r="AA812" s="42"/>
      <c r="AB812" s="42"/>
      <c r="AC812" s="43"/>
      <c r="AD812" s="41"/>
      <c r="AE812" s="42"/>
      <c r="AF812" s="42"/>
      <c r="AG812" s="48"/>
      <c r="AH812" s="409">
        <f>IF(V812="賃金で算定",V813+Z813-AD813,0)</f>
        <v>0</v>
      </c>
      <c r="AI812" s="410"/>
      <c r="AJ812" s="410"/>
      <c r="AK812" s="411"/>
      <c r="AL812" s="68"/>
      <c r="AM812" s="69"/>
      <c r="AN812" s="412"/>
      <c r="AO812" s="413"/>
      <c r="AP812" s="413"/>
      <c r="AQ812" s="413"/>
      <c r="AR812" s="413"/>
      <c r="AS812" s="40"/>
      <c r="AT812" s="58"/>
      <c r="AU812" s="58"/>
      <c r="AV812" s="55" t="str">
        <f>IF(OR(O812="",Q812=""),"", IF(O812&lt;20,DATE(O812+118,Q812,IF(S812="",1,S812)),DATE(O812+88,Q812,IF(S812="",1,S812))))</f>
        <v/>
      </c>
      <c r="AW812" s="57" t="str">
        <f>IF(AV812&lt;=設定シート!C$15,"昔",IF(AV812&lt;=設定シート!E$15,"上",IF(AV812&lt;=設定シート!G$15,"中","下")))</f>
        <v>下</v>
      </c>
      <c r="AX812" s="282">
        <f>IF(AV812&lt;=設定シート!$E$36,5,IF(AV812&lt;=設定シート!$I$36,7,IF(AV812&lt;=設定シート!$M$36,9,11)))</f>
        <v>11</v>
      </c>
      <c r="AY812" s="351"/>
      <c r="AZ812" s="349"/>
      <c r="BA812" s="353">
        <f t="shared" ref="BA812" si="460">AN812</f>
        <v>0</v>
      </c>
      <c r="BB812" s="349"/>
      <c r="BC812" s="349"/>
      <c r="BD812" s="234"/>
      <c r="BE812" s="234"/>
      <c r="BL812" s="1"/>
      <c r="BM812" s="1"/>
    </row>
    <row r="813" spans="2:65" s="34" customFormat="1" ht="18" customHeight="1">
      <c r="B813" s="417"/>
      <c r="C813" s="418"/>
      <c r="D813" s="418"/>
      <c r="E813" s="418"/>
      <c r="F813" s="418"/>
      <c r="G813" s="418"/>
      <c r="H813" s="418"/>
      <c r="I813" s="452"/>
      <c r="J813" s="417"/>
      <c r="K813" s="418"/>
      <c r="L813" s="418"/>
      <c r="M813" s="418"/>
      <c r="N813" s="419"/>
      <c r="O813" s="390"/>
      <c r="P813" s="393" t="s">
        <v>45</v>
      </c>
      <c r="Q813" s="388"/>
      <c r="R813" s="381" t="s">
        <v>46</v>
      </c>
      <c r="S813" s="196"/>
      <c r="T813" s="424" t="s">
        <v>48</v>
      </c>
      <c r="U813" s="425"/>
      <c r="V813" s="426"/>
      <c r="W813" s="427"/>
      <c r="X813" s="427"/>
      <c r="Y813" s="428"/>
      <c r="Z813" s="426"/>
      <c r="AA813" s="427"/>
      <c r="AB813" s="427"/>
      <c r="AC813" s="427"/>
      <c r="AD813" s="426">
        <v>0</v>
      </c>
      <c r="AE813" s="427"/>
      <c r="AF813" s="427"/>
      <c r="AG813" s="428"/>
      <c r="AH813" s="402">
        <f>IF(V812="賃金で算定",0,V813+Z813-AD813)</f>
        <v>0</v>
      </c>
      <c r="AI813" s="402"/>
      <c r="AJ813" s="402"/>
      <c r="AK813" s="403"/>
      <c r="AL813" s="407">
        <f>IF(V812="賃金で算定","賃金で算定",IF(OR(V813=0,$F816="",AV812=""),0,IF(AW812="昔",VLOOKUP($F816,労務比率,AX812,FALSE),IF(AW812="上",VLOOKUP($F816,労務比率,AX812,FALSE),IF(AW812="中",VLOOKUP($F816,労務比率,AX812,FALSE),VLOOKUP($F816,労務比率,AX812,FALSE))))))</f>
        <v>0</v>
      </c>
      <c r="AM813" s="408"/>
      <c r="AN813" s="404">
        <f>IF(V812="賃金で算定",0,INT(AH813*AL813/100))</f>
        <v>0</v>
      </c>
      <c r="AO813" s="405"/>
      <c r="AP813" s="405"/>
      <c r="AQ813" s="405"/>
      <c r="AR813" s="405"/>
      <c r="AS813" s="39"/>
      <c r="AT813" s="58"/>
      <c r="AU813" s="58"/>
      <c r="AV813" s="55"/>
      <c r="AW813" s="57"/>
      <c r="AX813" s="282"/>
      <c r="AY813" s="352">
        <f t="shared" ref="AY813" si="461">AH813</f>
        <v>0</v>
      </c>
      <c r="AZ813" s="350">
        <f>IF(AV812&lt;=設定シート!C$85,AH813,IF(AND(AV812&gt;=設定シート!E$85,AV812&lt;=設定シート!G$85),AH813*105/108,AH813))</f>
        <v>0</v>
      </c>
      <c r="BA813" s="347"/>
      <c r="BB813" s="350">
        <f t="shared" ref="BB813" si="462">IF($AL813="賃金で算定",0,INT(AY813*$AL813/100))</f>
        <v>0</v>
      </c>
      <c r="BC813" s="350">
        <f>IF(AY813=AZ813,BB813,AZ813*$AL813/100)</f>
        <v>0</v>
      </c>
      <c r="BD813" s="234"/>
      <c r="BE813" s="234"/>
      <c r="BL813" s="234">
        <f>IF(AY813=AZ813,0,1)</f>
        <v>0</v>
      </c>
      <c r="BM813" s="234" t="str">
        <f>IF(BL813=1,AL813,"")</f>
        <v/>
      </c>
    </row>
    <row r="814" spans="2:65" s="34" customFormat="1" ht="18" customHeight="1">
      <c r="B814" s="414"/>
      <c r="C814" s="415"/>
      <c r="D814" s="415"/>
      <c r="E814" s="415"/>
      <c r="F814" s="415"/>
      <c r="G814" s="415"/>
      <c r="H814" s="415"/>
      <c r="I814" s="451"/>
      <c r="J814" s="414"/>
      <c r="K814" s="415"/>
      <c r="L814" s="415"/>
      <c r="M814" s="415"/>
      <c r="N814" s="416"/>
      <c r="O814" s="389"/>
      <c r="P814" s="392" t="s">
        <v>45</v>
      </c>
      <c r="Q814" s="387"/>
      <c r="R814" s="380" t="s">
        <v>46</v>
      </c>
      <c r="S814" s="193"/>
      <c r="T814" s="420" t="s">
        <v>47</v>
      </c>
      <c r="U814" s="421"/>
      <c r="V814" s="422"/>
      <c r="W814" s="423"/>
      <c r="X814" s="423"/>
      <c r="Y814" s="77"/>
      <c r="Z814" s="41"/>
      <c r="AA814" s="42"/>
      <c r="AB814" s="42"/>
      <c r="AC814" s="43"/>
      <c r="AD814" s="41"/>
      <c r="AE814" s="42"/>
      <c r="AF814" s="42"/>
      <c r="AG814" s="48"/>
      <c r="AH814" s="409">
        <f>IF(V814="賃金で算定",V815+Z815-AD815,0)</f>
        <v>0</v>
      </c>
      <c r="AI814" s="410"/>
      <c r="AJ814" s="410"/>
      <c r="AK814" s="411"/>
      <c r="AL814" s="68"/>
      <c r="AM814" s="69"/>
      <c r="AN814" s="412"/>
      <c r="AO814" s="413"/>
      <c r="AP814" s="413"/>
      <c r="AQ814" s="413"/>
      <c r="AR814" s="413"/>
      <c r="AS814" s="40"/>
      <c r="AT814" s="58"/>
      <c r="AU814" s="58"/>
      <c r="AV814" s="55" t="str">
        <f>IF(OR(O814="",Q814=""),"", IF(O814&lt;20,DATE(O814+118,Q814,IF(S814="",1,S814)),DATE(O814+88,Q814,IF(S814="",1,S814))))</f>
        <v/>
      </c>
      <c r="AW814" s="57" t="str">
        <f>IF(AV814&lt;=設定シート!C$15,"昔",IF(AV814&lt;=設定シート!E$15,"上",IF(AV814&lt;=設定シート!G$15,"中","下")))</f>
        <v>下</v>
      </c>
      <c r="AX814" s="282">
        <f>IF(AV814&lt;=設定シート!$E$36,5,IF(AV814&lt;=設定シート!$I$36,7,IF(AV814&lt;=設定シート!$M$36,9,11)))</f>
        <v>11</v>
      </c>
      <c r="AY814" s="351"/>
      <c r="AZ814" s="349"/>
      <c r="BA814" s="353">
        <f t="shared" ref="BA814" si="463">AN814</f>
        <v>0</v>
      </c>
      <c r="BB814" s="349"/>
      <c r="BC814" s="349"/>
      <c r="BD814" s="234"/>
      <c r="BE814" s="234"/>
      <c r="BL814" s="1"/>
      <c r="BM814" s="1"/>
    </row>
    <row r="815" spans="2:65" s="34" customFormat="1" ht="18" customHeight="1">
      <c r="B815" s="417"/>
      <c r="C815" s="418"/>
      <c r="D815" s="418"/>
      <c r="E815" s="418"/>
      <c r="F815" s="418"/>
      <c r="G815" s="418"/>
      <c r="H815" s="418"/>
      <c r="I815" s="452"/>
      <c r="J815" s="417"/>
      <c r="K815" s="418"/>
      <c r="L815" s="418"/>
      <c r="M815" s="418"/>
      <c r="N815" s="419"/>
      <c r="O815" s="390"/>
      <c r="P815" s="391" t="s">
        <v>45</v>
      </c>
      <c r="Q815" s="388"/>
      <c r="R815" s="381" t="s">
        <v>46</v>
      </c>
      <c r="S815" s="196"/>
      <c r="T815" s="424" t="s">
        <v>48</v>
      </c>
      <c r="U815" s="425"/>
      <c r="V815" s="426"/>
      <c r="W815" s="427"/>
      <c r="X815" s="427"/>
      <c r="Y815" s="428"/>
      <c r="Z815" s="426"/>
      <c r="AA815" s="427"/>
      <c r="AB815" s="427"/>
      <c r="AC815" s="427"/>
      <c r="AD815" s="426">
        <v>0</v>
      </c>
      <c r="AE815" s="427"/>
      <c r="AF815" s="427"/>
      <c r="AG815" s="428"/>
      <c r="AH815" s="404">
        <f>IF(V814="賃金で算定",0,V815+Z815-AD815)</f>
        <v>0</v>
      </c>
      <c r="AI815" s="405"/>
      <c r="AJ815" s="405"/>
      <c r="AK815" s="406"/>
      <c r="AL815" s="407">
        <f>IF(V814="賃金で算定","賃金で算定",IF(OR(V815=0,$F816="",AV814=""),0,IF(AW814="昔",VLOOKUP($F816,労務比率,AX814,FALSE),IF(AW814="上",VLOOKUP($F816,労務比率,AX814,FALSE),IF(AW814="中",VLOOKUP($F816,労務比率,AX814,FALSE),VLOOKUP($F816,労務比率,AX814,FALSE))))))</f>
        <v>0</v>
      </c>
      <c r="AM815" s="408"/>
      <c r="AN815" s="404">
        <f>IF(V814="賃金で算定",0,INT(AH815*AL815/100))</f>
        <v>0</v>
      </c>
      <c r="AO815" s="405"/>
      <c r="AP815" s="405"/>
      <c r="AQ815" s="405"/>
      <c r="AR815" s="405"/>
      <c r="AS815" s="39"/>
      <c r="AT815" s="58"/>
      <c r="AU815" s="58"/>
      <c r="AV815" s="55"/>
      <c r="AW815" s="57"/>
      <c r="AX815" s="282"/>
      <c r="AY815" s="352">
        <f t="shared" ref="AY815" si="464">AH815</f>
        <v>0</v>
      </c>
      <c r="AZ815" s="350">
        <f>IF(AV814&lt;=設定シート!C$85,AH815,IF(AND(AV814&gt;=設定シート!E$85,AV814&lt;=設定シート!G$85),AH815*105/108,AH815))</f>
        <v>0</v>
      </c>
      <c r="BA815" s="347"/>
      <c r="BB815" s="350">
        <f t="shared" ref="BB815" si="465">IF($AL815="賃金で算定",0,INT(AY815*$AL815/100))</f>
        <v>0</v>
      </c>
      <c r="BC815" s="350">
        <f>IF(AY815=AZ815,BB815,AZ815*$AL815/100)</f>
        <v>0</v>
      </c>
      <c r="BD815" s="234"/>
      <c r="BE815" s="234"/>
      <c r="BL815" s="234">
        <f>IF(AY815=AZ815,0,1)</f>
        <v>0</v>
      </c>
      <c r="BM815" s="234" t="str">
        <f>IF(BL815=1,AL815,"")</f>
        <v/>
      </c>
    </row>
    <row r="816" spans="2:65" s="34" customFormat="1" ht="18" customHeight="1">
      <c r="B816" s="430" t="s">
        <v>134</v>
      </c>
      <c r="C816" s="431"/>
      <c r="D816" s="431"/>
      <c r="E816" s="432"/>
      <c r="F816" s="439"/>
      <c r="G816" s="440"/>
      <c r="H816" s="440"/>
      <c r="I816" s="440"/>
      <c r="J816" s="440"/>
      <c r="K816" s="440"/>
      <c r="L816" s="440"/>
      <c r="M816" s="440"/>
      <c r="N816" s="441"/>
      <c r="O816" s="430" t="s">
        <v>49</v>
      </c>
      <c r="P816" s="431"/>
      <c r="Q816" s="431"/>
      <c r="R816" s="431"/>
      <c r="S816" s="431"/>
      <c r="T816" s="431"/>
      <c r="U816" s="432"/>
      <c r="V816" s="448">
        <f>AH816</f>
        <v>0</v>
      </c>
      <c r="W816" s="449"/>
      <c r="X816" s="449"/>
      <c r="Y816" s="450"/>
      <c r="Z816" s="318"/>
      <c r="AA816" s="319"/>
      <c r="AB816" s="319"/>
      <c r="AC816" s="43"/>
      <c r="AD816" s="318"/>
      <c r="AE816" s="319"/>
      <c r="AF816" s="319"/>
      <c r="AG816" s="43"/>
      <c r="AH816" s="409">
        <f>AH798+AH800+AH802+AH804+AH806+AH808+AH810+AH812+AH814</f>
        <v>0</v>
      </c>
      <c r="AI816" s="410"/>
      <c r="AJ816" s="410"/>
      <c r="AK816" s="411"/>
      <c r="AL816" s="70"/>
      <c r="AM816" s="71"/>
      <c r="AN816" s="409">
        <f>AN798+AN800+AN802+AN804+AN806+AN808+AN810+AN812+AN814</f>
        <v>0</v>
      </c>
      <c r="AO816" s="410"/>
      <c r="AP816" s="410"/>
      <c r="AQ816" s="410"/>
      <c r="AR816" s="410"/>
      <c r="AS816" s="320"/>
      <c r="AT816" s="58"/>
      <c r="AU816" s="58"/>
      <c r="AW816" s="57"/>
      <c r="AX816" s="282"/>
      <c r="AY816" s="351"/>
      <c r="AZ816" s="354"/>
      <c r="BA816" s="361">
        <f>BA798+BA800+BA802+BA804+BA806+BA808+BA810+BA812+BA814</f>
        <v>0</v>
      </c>
      <c r="BB816" s="362">
        <f>BB799+BB801+BB803+BB805+BB807+BB809+BB811+BB813+BB815</f>
        <v>0</v>
      </c>
      <c r="BC816" s="362">
        <f>SUMIF(BL799:BL815,0,BC799:BC815)+ROUNDDOWN(ROUNDDOWN(BL816*105/108,0)*BM816/100,0)</f>
        <v>0</v>
      </c>
      <c r="BD816" s="234"/>
      <c r="BE816" s="234"/>
      <c r="BL816" s="234">
        <f>SUMIF(BL799:BL815,1,AH799:AK815)</f>
        <v>0</v>
      </c>
      <c r="BM816" s="234">
        <f>IF(COUNT(BM799:BM815)=0,0,SUM(BM799:BM815)/COUNT(BM799:BM815))</f>
        <v>0</v>
      </c>
    </row>
    <row r="817" spans="2:57" s="34" customFormat="1" ht="18" customHeight="1">
      <c r="B817" s="433"/>
      <c r="C817" s="434"/>
      <c r="D817" s="434"/>
      <c r="E817" s="435"/>
      <c r="F817" s="442"/>
      <c r="G817" s="443"/>
      <c r="H817" s="443"/>
      <c r="I817" s="443"/>
      <c r="J817" s="443"/>
      <c r="K817" s="443"/>
      <c r="L817" s="443"/>
      <c r="M817" s="443"/>
      <c r="N817" s="444"/>
      <c r="O817" s="433"/>
      <c r="P817" s="434"/>
      <c r="Q817" s="434"/>
      <c r="R817" s="434"/>
      <c r="S817" s="434"/>
      <c r="T817" s="434"/>
      <c r="U817" s="435"/>
      <c r="V817" s="401">
        <f>V799+V801+V803+V805+V807+V809+V811+V813+V815-V816</f>
        <v>0</v>
      </c>
      <c r="W817" s="402"/>
      <c r="X817" s="402"/>
      <c r="Y817" s="403"/>
      <c r="Z817" s="401">
        <f>Z799+Z801+Z803+Z805+Z807+Z809+Z811+Z813+Z815</f>
        <v>0</v>
      </c>
      <c r="AA817" s="402"/>
      <c r="AB817" s="402"/>
      <c r="AC817" s="402"/>
      <c r="AD817" s="401">
        <f>AD799+AD801+AD803+AD805+AD807+AD809+AD811+AD813+AD815</f>
        <v>0</v>
      </c>
      <c r="AE817" s="402"/>
      <c r="AF817" s="402"/>
      <c r="AG817" s="402"/>
      <c r="AH817" s="401">
        <f>AY817</f>
        <v>0</v>
      </c>
      <c r="AI817" s="402"/>
      <c r="AJ817" s="402"/>
      <c r="AK817" s="402"/>
      <c r="AL817" s="325"/>
      <c r="AM817" s="326"/>
      <c r="AN817" s="401">
        <f>BB817</f>
        <v>0</v>
      </c>
      <c r="AO817" s="402"/>
      <c r="AP817" s="402"/>
      <c r="AQ817" s="402"/>
      <c r="AR817" s="402"/>
      <c r="AS817" s="322"/>
      <c r="AT817" s="58"/>
      <c r="AU817" s="58"/>
      <c r="AW817" s="57"/>
      <c r="AX817" s="282"/>
      <c r="AY817" s="357">
        <f>AY799+AY801+AY803+AY805+AY807+AY809+AY811+AY813+AY815</f>
        <v>0</v>
      </c>
      <c r="AZ817" s="359"/>
      <c r="BA817" s="359"/>
      <c r="BB817" s="355">
        <f>BB816</f>
        <v>0</v>
      </c>
      <c r="BC817" s="363"/>
      <c r="BD817" s="234"/>
      <c r="BE817" s="234"/>
    </row>
    <row r="818" spans="2:57" s="34" customFormat="1" ht="18" customHeight="1">
      <c r="B818" s="436"/>
      <c r="C818" s="437"/>
      <c r="D818" s="437"/>
      <c r="E818" s="438"/>
      <c r="F818" s="445"/>
      <c r="G818" s="446"/>
      <c r="H818" s="446"/>
      <c r="I818" s="446"/>
      <c r="J818" s="446"/>
      <c r="K818" s="446"/>
      <c r="L818" s="446"/>
      <c r="M818" s="446"/>
      <c r="N818" s="447"/>
      <c r="O818" s="436"/>
      <c r="P818" s="437"/>
      <c r="Q818" s="437"/>
      <c r="R818" s="437"/>
      <c r="S818" s="437"/>
      <c r="T818" s="437"/>
      <c r="U818" s="438"/>
      <c r="V818" s="404"/>
      <c r="W818" s="405"/>
      <c r="X818" s="405"/>
      <c r="Y818" s="406"/>
      <c r="Z818" s="404"/>
      <c r="AA818" s="405"/>
      <c r="AB818" s="405"/>
      <c r="AC818" s="405"/>
      <c r="AD818" s="404"/>
      <c r="AE818" s="405"/>
      <c r="AF818" s="405"/>
      <c r="AG818" s="405"/>
      <c r="AH818" s="404">
        <f>AZ818</f>
        <v>0</v>
      </c>
      <c r="AI818" s="405"/>
      <c r="AJ818" s="405"/>
      <c r="AK818" s="406"/>
      <c r="AL818" s="323"/>
      <c r="AM818" s="324"/>
      <c r="AN818" s="404">
        <f>BC818</f>
        <v>0</v>
      </c>
      <c r="AO818" s="405"/>
      <c r="AP818" s="405"/>
      <c r="AQ818" s="405"/>
      <c r="AR818" s="405"/>
      <c r="AS818" s="321"/>
      <c r="AT818" s="58"/>
      <c r="AU818" s="198"/>
      <c r="AW818" s="57"/>
      <c r="AX818" s="282"/>
      <c r="AY818" s="358"/>
      <c r="AZ818" s="360">
        <f>IF(AZ799+AZ801+AZ803+AZ805+AZ807+AZ809+AZ811+AZ813+AZ815=AY817,0,ROUNDDOWN(AZ799+AZ801+AZ803+AZ805+AZ807+AZ809+AZ811+AZ813+AZ815,0))</f>
        <v>0</v>
      </c>
      <c r="BA818" s="356"/>
      <c r="BB818" s="356"/>
      <c r="BC818" s="360">
        <f>IF(BC816=BB817,0,BC816)</f>
        <v>0</v>
      </c>
      <c r="BD818" s="234"/>
      <c r="BE818" s="234"/>
    </row>
    <row r="819" spans="2:57" s="34" customFormat="1" ht="18" customHeight="1">
      <c r="AD819" s="1" t="str">
        <f>IF(AND($F816="",$V816+$V817&gt;0),"事業の種類を選択してください。","")</f>
        <v/>
      </c>
      <c r="AE819" s="1"/>
      <c r="AF819" s="1"/>
      <c r="AG819" s="1"/>
      <c r="AH819" s="1"/>
      <c r="AI819" s="1"/>
      <c r="AJ819" s="1"/>
      <c r="AK819" s="1"/>
      <c r="AL819" s="1"/>
      <c r="AM819" s="1"/>
      <c r="AN819" s="429">
        <f>IF(AN816=0,0,AN816+IF(AN818=0,AN817,AN818))</f>
        <v>0</v>
      </c>
      <c r="AO819" s="429"/>
      <c r="AP819" s="429"/>
      <c r="AQ819" s="429"/>
      <c r="AR819" s="429"/>
      <c r="AS819" s="58"/>
      <c r="AT819" s="58"/>
      <c r="AU819" s="58"/>
      <c r="AW819" s="57"/>
      <c r="AX819" s="282"/>
      <c r="AY819" s="282"/>
      <c r="AZ819" s="282"/>
      <c r="BA819" s="282"/>
      <c r="BB819" s="282"/>
      <c r="BC819" s="282"/>
      <c r="BD819" s="234"/>
      <c r="BE819" s="234"/>
    </row>
    <row r="820" spans="2:57" s="34" customFormat="1" ht="31.5" customHeight="1">
      <c r="AN820" s="79"/>
      <c r="AO820" s="79"/>
      <c r="AP820" s="79"/>
      <c r="AQ820" s="79"/>
      <c r="AR820" s="79"/>
      <c r="AS820" s="58"/>
      <c r="AT820" s="58"/>
      <c r="AU820" s="58"/>
      <c r="AW820" s="57"/>
      <c r="AX820" s="282"/>
      <c r="AY820" s="282"/>
      <c r="AZ820" s="282"/>
      <c r="BA820" s="282"/>
      <c r="BB820" s="282"/>
      <c r="BC820" s="282"/>
      <c r="BD820" s="234"/>
      <c r="BE820" s="234"/>
    </row>
    <row r="821" spans="2:57" s="34" customFormat="1" ht="7.5" customHeight="1">
      <c r="X821" s="36"/>
      <c r="Y821" s="36"/>
      <c r="Z821" s="58"/>
      <c r="AA821" s="58"/>
      <c r="AB821" s="58"/>
      <c r="AC821" s="58"/>
      <c r="AD821" s="58"/>
      <c r="AE821" s="58"/>
      <c r="AF821" s="58"/>
      <c r="AG821" s="58"/>
      <c r="AH821" s="58"/>
      <c r="AI821" s="58"/>
      <c r="AJ821" s="58"/>
      <c r="AK821" s="58"/>
      <c r="AL821" s="58"/>
      <c r="AM821" s="58"/>
      <c r="AN821" s="58"/>
      <c r="AO821" s="58"/>
      <c r="AP821" s="58"/>
      <c r="AQ821" s="58"/>
      <c r="AR821" s="58"/>
      <c r="AS821" s="58"/>
      <c r="AT821" s="1"/>
      <c r="AU821" s="1"/>
      <c r="AW821" s="57"/>
      <c r="AX821" s="282"/>
      <c r="AY821" s="282"/>
      <c r="AZ821" s="282"/>
      <c r="BA821" s="282"/>
      <c r="BB821" s="282"/>
      <c r="BC821" s="282"/>
      <c r="BD821" s="234"/>
      <c r="BE821" s="234"/>
    </row>
    <row r="822" spans="2:57" s="34" customFormat="1" ht="10.5" customHeight="1">
      <c r="X822" s="36"/>
      <c r="Y822" s="36"/>
      <c r="Z822" s="58"/>
      <c r="AA822" s="58"/>
      <c r="AB822" s="58"/>
      <c r="AC822" s="58"/>
      <c r="AD822" s="58"/>
      <c r="AE822" s="58"/>
      <c r="AF822" s="58"/>
      <c r="AG822" s="58"/>
      <c r="AH822" s="58"/>
      <c r="AI822" s="58"/>
      <c r="AJ822" s="58"/>
      <c r="AK822" s="58"/>
      <c r="AL822" s="58"/>
      <c r="AM822" s="58"/>
      <c r="AN822" s="58"/>
      <c r="AO822" s="58"/>
      <c r="AP822" s="58"/>
      <c r="AQ822" s="58"/>
      <c r="AR822" s="58"/>
      <c r="AS822" s="58"/>
      <c r="AT822" s="1"/>
      <c r="AU822" s="1"/>
      <c r="AW822" s="57"/>
      <c r="AX822" s="282"/>
      <c r="AY822" s="282"/>
      <c r="AZ822" s="282"/>
      <c r="BA822" s="282"/>
      <c r="BB822" s="282"/>
      <c r="BC822" s="282"/>
      <c r="BD822" s="234"/>
      <c r="BE822" s="234"/>
    </row>
    <row r="823" spans="2:57" s="34" customFormat="1" ht="5.25" customHeight="1">
      <c r="X823" s="36"/>
      <c r="Y823" s="36"/>
      <c r="Z823" s="58"/>
      <c r="AA823" s="58"/>
      <c r="AB823" s="58"/>
      <c r="AC823" s="58"/>
      <c r="AD823" s="58"/>
      <c r="AE823" s="58"/>
      <c r="AF823" s="58"/>
      <c r="AG823" s="58"/>
      <c r="AH823" s="58"/>
      <c r="AI823" s="58"/>
      <c r="AJ823" s="58"/>
      <c r="AK823" s="58"/>
      <c r="AL823" s="58"/>
      <c r="AM823" s="58"/>
      <c r="AN823" s="58"/>
      <c r="AO823" s="58"/>
      <c r="AP823" s="58"/>
      <c r="AQ823" s="58"/>
      <c r="AR823" s="58"/>
      <c r="AS823" s="58"/>
      <c r="AT823" s="1"/>
      <c r="AU823" s="1"/>
      <c r="AW823" s="57"/>
      <c r="AX823" s="282"/>
      <c r="AY823" s="282"/>
      <c r="AZ823" s="282"/>
      <c r="BA823" s="282"/>
      <c r="BB823" s="282"/>
      <c r="BC823" s="282"/>
      <c r="BD823" s="234"/>
      <c r="BE823" s="234"/>
    </row>
    <row r="824" spans="2:57" s="34" customFormat="1" ht="5.25" customHeight="1">
      <c r="X824" s="36"/>
      <c r="Y824" s="36"/>
      <c r="Z824" s="58"/>
      <c r="AA824" s="58"/>
      <c r="AB824" s="58"/>
      <c r="AC824" s="58"/>
      <c r="AD824" s="58"/>
      <c r="AE824" s="58"/>
      <c r="AF824" s="58"/>
      <c r="AG824" s="58"/>
      <c r="AH824" s="58"/>
      <c r="AI824" s="58"/>
      <c r="AJ824" s="58"/>
      <c r="AK824" s="58"/>
      <c r="AL824" s="58"/>
      <c r="AM824" s="58"/>
      <c r="AN824" s="58"/>
      <c r="AO824" s="58"/>
      <c r="AP824" s="58"/>
      <c r="AQ824" s="58"/>
      <c r="AR824" s="58"/>
      <c r="AS824" s="58"/>
      <c r="AT824" s="1"/>
      <c r="AU824" s="1"/>
      <c r="AW824" s="57"/>
      <c r="AX824" s="282"/>
      <c r="AY824" s="282"/>
      <c r="AZ824" s="282"/>
      <c r="BA824" s="282"/>
      <c r="BB824" s="282"/>
      <c r="BC824" s="282"/>
      <c r="BD824" s="234"/>
      <c r="BE824" s="234"/>
    </row>
    <row r="825" spans="2:57" s="34" customFormat="1" ht="5.25" customHeight="1">
      <c r="X825" s="36"/>
      <c r="Y825" s="36"/>
      <c r="Z825" s="58"/>
      <c r="AA825" s="58"/>
      <c r="AB825" s="58"/>
      <c r="AC825" s="58"/>
      <c r="AD825" s="58"/>
      <c r="AE825" s="58"/>
      <c r="AF825" s="58"/>
      <c r="AG825" s="58"/>
      <c r="AH825" s="58"/>
      <c r="AI825" s="58"/>
      <c r="AJ825" s="58"/>
      <c r="AK825" s="58"/>
      <c r="AL825" s="58"/>
      <c r="AM825" s="58"/>
      <c r="AN825" s="58"/>
      <c r="AO825" s="58"/>
      <c r="AP825" s="58"/>
      <c r="AQ825" s="58"/>
      <c r="AR825" s="58"/>
      <c r="AS825" s="58"/>
      <c r="AT825" s="1"/>
      <c r="AU825" s="1"/>
      <c r="AW825" s="57"/>
      <c r="AX825" s="282"/>
      <c r="AY825" s="282"/>
      <c r="AZ825" s="282"/>
      <c r="BA825" s="282"/>
      <c r="BB825" s="282"/>
      <c r="BC825" s="282"/>
      <c r="BD825" s="234"/>
      <c r="BE825" s="234"/>
    </row>
    <row r="826" spans="2:57" s="34" customFormat="1" ht="5.25" customHeight="1">
      <c r="X826" s="36"/>
      <c r="Y826" s="36"/>
      <c r="Z826" s="58"/>
      <c r="AA826" s="58"/>
      <c r="AB826" s="58"/>
      <c r="AC826" s="58"/>
      <c r="AD826" s="58"/>
      <c r="AE826" s="58"/>
      <c r="AF826" s="58"/>
      <c r="AG826" s="58"/>
      <c r="AH826" s="58"/>
      <c r="AI826" s="58"/>
      <c r="AJ826" s="58"/>
      <c r="AK826" s="58"/>
      <c r="AL826" s="58"/>
      <c r="AM826" s="58"/>
      <c r="AN826" s="58"/>
      <c r="AO826" s="58"/>
      <c r="AP826" s="58"/>
      <c r="AQ826" s="58"/>
      <c r="AR826" s="58"/>
      <c r="AS826" s="58"/>
      <c r="AT826" s="1"/>
      <c r="AU826" s="1"/>
      <c r="AW826" s="57"/>
      <c r="AX826" s="282"/>
      <c r="AY826" s="282"/>
      <c r="AZ826" s="282"/>
      <c r="BA826" s="282"/>
      <c r="BB826" s="282"/>
      <c r="BC826" s="282"/>
      <c r="BD826" s="234"/>
      <c r="BE826" s="234"/>
    </row>
    <row r="827" spans="2:57" s="34" customFormat="1" ht="17.25" customHeight="1">
      <c r="B827" s="59" t="s">
        <v>50</v>
      </c>
      <c r="L827" s="58"/>
      <c r="M827" s="58"/>
      <c r="N827" s="58"/>
      <c r="O827" s="58"/>
      <c r="P827" s="58"/>
      <c r="Q827" s="58"/>
      <c r="R827" s="58"/>
      <c r="S827" s="60"/>
      <c r="T827" s="60"/>
      <c r="U827" s="60"/>
      <c r="V827" s="60"/>
      <c r="W827" s="60"/>
      <c r="X827" s="58"/>
      <c r="Y827" s="58"/>
      <c r="Z827" s="58"/>
      <c r="AA827" s="58"/>
      <c r="AB827" s="58"/>
      <c r="AC827" s="58"/>
      <c r="AL827" s="61"/>
      <c r="AM827" s="1"/>
      <c r="AN827" s="1"/>
      <c r="AO827" s="1"/>
      <c r="AP827" s="1"/>
      <c r="AW827" s="57"/>
      <c r="AX827" s="282"/>
      <c r="AY827" s="282"/>
      <c r="AZ827" s="282"/>
      <c r="BA827" s="282"/>
      <c r="BB827" s="282"/>
      <c r="BC827" s="282"/>
      <c r="BD827" s="234"/>
      <c r="BE827" s="234"/>
    </row>
    <row r="828" spans="2:57" s="34" customFormat="1" ht="12.75" customHeight="1">
      <c r="L828" s="58"/>
      <c r="M828" s="62"/>
      <c r="N828" s="62"/>
      <c r="O828" s="62"/>
      <c r="P828" s="62"/>
      <c r="Q828" s="62"/>
      <c r="R828" s="62"/>
      <c r="S828" s="62"/>
      <c r="T828" s="63"/>
      <c r="U828" s="63"/>
      <c r="V828" s="63"/>
      <c r="W828" s="63"/>
      <c r="X828" s="63"/>
      <c r="Y828" s="63"/>
      <c r="Z828" s="63"/>
      <c r="AA828" s="62"/>
      <c r="AB828" s="62"/>
      <c r="AC828" s="62"/>
      <c r="AL828" s="61"/>
      <c r="AM828" s="540" t="s">
        <v>325</v>
      </c>
      <c r="AN828" s="541"/>
      <c r="AO828" s="541"/>
      <c r="AP828" s="542"/>
      <c r="AW828" s="57"/>
      <c r="AX828" s="282"/>
      <c r="AY828" s="282"/>
      <c r="AZ828" s="282"/>
      <c r="BA828" s="282"/>
      <c r="BB828" s="282"/>
      <c r="BC828" s="282"/>
      <c r="BD828" s="234"/>
      <c r="BE828" s="234"/>
    </row>
    <row r="829" spans="2:57" s="34" customFormat="1" ht="12.75" customHeight="1">
      <c r="L829" s="58"/>
      <c r="M829" s="62"/>
      <c r="N829" s="62"/>
      <c r="O829" s="62"/>
      <c r="P829" s="62"/>
      <c r="Q829" s="62"/>
      <c r="R829" s="62"/>
      <c r="S829" s="62"/>
      <c r="T829" s="63"/>
      <c r="U829" s="63"/>
      <c r="V829" s="63"/>
      <c r="W829" s="63"/>
      <c r="X829" s="63"/>
      <c r="Y829" s="63"/>
      <c r="Z829" s="63"/>
      <c r="AA829" s="62"/>
      <c r="AB829" s="62"/>
      <c r="AC829" s="62"/>
      <c r="AL829" s="61"/>
      <c r="AM829" s="543"/>
      <c r="AN829" s="544"/>
      <c r="AO829" s="544"/>
      <c r="AP829" s="545"/>
      <c r="AW829" s="57"/>
      <c r="AX829" s="282"/>
      <c r="AY829" s="282"/>
      <c r="AZ829" s="282"/>
      <c r="BA829" s="282"/>
      <c r="BB829" s="282"/>
      <c r="BC829" s="282"/>
      <c r="BD829" s="234"/>
      <c r="BE829" s="234"/>
    </row>
    <row r="830" spans="2:57" s="34" customFormat="1" ht="12.75" customHeight="1">
      <c r="L830" s="58"/>
      <c r="M830" s="62"/>
      <c r="N830" s="62"/>
      <c r="O830" s="62"/>
      <c r="P830" s="62"/>
      <c r="Q830" s="62"/>
      <c r="R830" s="62"/>
      <c r="S830" s="62"/>
      <c r="T830" s="62"/>
      <c r="U830" s="62"/>
      <c r="V830" s="62"/>
      <c r="W830" s="62"/>
      <c r="X830" s="62"/>
      <c r="Y830" s="62"/>
      <c r="Z830" s="62"/>
      <c r="AA830" s="62"/>
      <c r="AB830" s="62"/>
      <c r="AC830" s="62"/>
      <c r="AL830" s="61"/>
      <c r="AM830" s="394"/>
      <c r="AN830" s="394"/>
      <c r="AO830" s="4"/>
      <c r="AP830" s="4"/>
      <c r="AW830" s="57"/>
      <c r="AX830" s="282"/>
      <c r="AY830" s="282"/>
      <c r="AZ830" s="282"/>
      <c r="BA830" s="282"/>
      <c r="BB830" s="282"/>
      <c r="BC830" s="282"/>
      <c r="BD830" s="234"/>
      <c r="BE830" s="234"/>
    </row>
    <row r="831" spans="2:57" s="34" customFormat="1" ht="6" customHeight="1">
      <c r="L831" s="58"/>
      <c r="M831" s="62"/>
      <c r="N831" s="62"/>
      <c r="O831" s="62"/>
      <c r="P831" s="62"/>
      <c r="Q831" s="62"/>
      <c r="R831" s="62"/>
      <c r="S831" s="62"/>
      <c r="T831" s="62"/>
      <c r="U831" s="62"/>
      <c r="V831" s="62"/>
      <c r="W831" s="62"/>
      <c r="X831" s="62"/>
      <c r="Y831" s="62"/>
      <c r="Z831" s="62"/>
      <c r="AA831" s="62"/>
      <c r="AB831" s="62"/>
      <c r="AC831" s="62"/>
      <c r="AL831" s="61"/>
      <c r="AM831" s="61"/>
      <c r="AW831" s="57"/>
      <c r="AX831" s="282"/>
      <c r="AY831" s="282"/>
      <c r="AZ831" s="282"/>
      <c r="BA831" s="282"/>
      <c r="BB831" s="282"/>
      <c r="BC831" s="282"/>
      <c r="BD831" s="234"/>
      <c r="BE831" s="234"/>
    </row>
    <row r="832" spans="2:57" s="34" customFormat="1" ht="12.75" customHeight="1">
      <c r="B832" s="515" t="s">
        <v>2</v>
      </c>
      <c r="C832" s="516"/>
      <c r="D832" s="516"/>
      <c r="E832" s="516"/>
      <c r="F832" s="516"/>
      <c r="G832" s="516"/>
      <c r="H832" s="516"/>
      <c r="I832" s="516"/>
      <c r="J832" s="518" t="s">
        <v>10</v>
      </c>
      <c r="K832" s="518"/>
      <c r="L832" s="64" t="s">
        <v>3</v>
      </c>
      <c r="M832" s="518" t="s">
        <v>11</v>
      </c>
      <c r="N832" s="518"/>
      <c r="O832" s="519" t="s">
        <v>12</v>
      </c>
      <c r="P832" s="518"/>
      <c r="Q832" s="518"/>
      <c r="R832" s="518"/>
      <c r="S832" s="518"/>
      <c r="T832" s="518"/>
      <c r="U832" s="518" t="s">
        <v>13</v>
      </c>
      <c r="V832" s="518"/>
      <c r="W832" s="518"/>
      <c r="X832" s="58"/>
      <c r="Y832" s="58"/>
      <c r="Z832" s="58"/>
      <c r="AA832" s="58"/>
      <c r="AB832" s="58"/>
      <c r="AC832" s="58"/>
      <c r="AD832" s="35"/>
      <c r="AE832" s="35"/>
      <c r="AF832" s="35"/>
      <c r="AG832" s="35"/>
      <c r="AH832" s="35"/>
      <c r="AI832" s="35"/>
      <c r="AJ832" s="35"/>
      <c r="AK832" s="58"/>
      <c r="AL832" s="520">
        <f ca="1">$AL$9</f>
        <v>30</v>
      </c>
      <c r="AM832" s="521"/>
      <c r="AN832" s="526" t="s">
        <v>4</v>
      </c>
      <c r="AO832" s="526"/>
      <c r="AP832" s="521">
        <v>21</v>
      </c>
      <c r="AQ832" s="521"/>
      <c r="AR832" s="529" t="s">
        <v>5</v>
      </c>
      <c r="AS832" s="530"/>
      <c r="AT832" s="58"/>
      <c r="AU832" s="58"/>
      <c r="AW832" s="57"/>
      <c r="AX832" s="282"/>
      <c r="AY832" s="282"/>
      <c r="AZ832" s="282"/>
      <c r="BA832" s="282"/>
      <c r="BB832" s="282"/>
      <c r="BC832" s="282"/>
      <c r="BD832" s="234"/>
      <c r="BE832" s="234"/>
    </row>
    <row r="833" spans="2:65" s="34" customFormat="1" ht="13.5" customHeight="1">
      <c r="B833" s="516"/>
      <c r="C833" s="516"/>
      <c r="D833" s="516"/>
      <c r="E833" s="516"/>
      <c r="F833" s="516"/>
      <c r="G833" s="516"/>
      <c r="H833" s="516"/>
      <c r="I833" s="516"/>
      <c r="J833" s="535">
        <f>$J$10</f>
        <v>0</v>
      </c>
      <c r="K833" s="473">
        <f>$K$10</f>
        <v>0</v>
      </c>
      <c r="L833" s="537">
        <f>$L$10</f>
        <v>0</v>
      </c>
      <c r="M833" s="476">
        <f>$M$10</f>
        <v>0</v>
      </c>
      <c r="N833" s="473">
        <f>$N$10</f>
        <v>0</v>
      </c>
      <c r="O833" s="476">
        <f>$O$10</f>
        <v>0</v>
      </c>
      <c r="P833" s="470">
        <f>$P$10</f>
        <v>0</v>
      </c>
      <c r="Q833" s="470">
        <f>$Q$10</f>
        <v>0</v>
      </c>
      <c r="R833" s="470">
        <f>$R$10</f>
        <v>0</v>
      </c>
      <c r="S833" s="470">
        <f>$S$10</f>
        <v>0</v>
      </c>
      <c r="T833" s="473">
        <f>$T$10</f>
        <v>0</v>
      </c>
      <c r="U833" s="476">
        <f>$U$10</f>
        <v>0</v>
      </c>
      <c r="V833" s="470">
        <f>$V$10</f>
        <v>0</v>
      </c>
      <c r="W833" s="473">
        <f>$W$10</f>
        <v>0</v>
      </c>
      <c r="X833" s="58"/>
      <c r="Y833" s="58"/>
      <c r="Z833" s="58"/>
      <c r="AA833" s="58"/>
      <c r="AB833" s="58"/>
      <c r="AC833" s="58"/>
      <c r="AD833" s="35"/>
      <c r="AE833" s="35"/>
      <c r="AF833" s="35"/>
      <c r="AG833" s="35"/>
      <c r="AH833" s="35"/>
      <c r="AI833" s="35"/>
      <c r="AJ833" s="35"/>
      <c r="AK833" s="58"/>
      <c r="AL833" s="522"/>
      <c r="AM833" s="523"/>
      <c r="AN833" s="527"/>
      <c r="AO833" s="527"/>
      <c r="AP833" s="523"/>
      <c r="AQ833" s="523"/>
      <c r="AR833" s="531"/>
      <c r="AS833" s="532"/>
      <c r="AT833" s="58"/>
      <c r="AU833" s="58"/>
      <c r="AW833" s="57"/>
      <c r="AX833" s="282"/>
      <c r="AY833" s="282"/>
      <c r="AZ833" s="282"/>
      <c r="BA833" s="282"/>
      <c r="BB833" s="282"/>
      <c r="BC833" s="282"/>
      <c r="BD833" s="234"/>
      <c r="BE833" s="234"/>
    </row>
    <row r="834" spans="2:65" s="34" customFormat="1" ht="9" customHeight="1">
      <c r="B834" s="516"/>
      <c r="C834" s="516"/>
      <c r="D834" s="516"/>
      <c r="E834" s="516"/>
      <c r="F834" s="516"/>
      <c r="G834" s="516"/>
      <c r="H834" s="516"/>
      <c r="I834" s="516"/>
      <c r="J834" s="536"/>
      <c r="K834" s="474"/>
      <c r="L834" s="538"/>
      <c r="M834" s="477"/>
      <c r="N834" s="474"/>
      <c r="O834" s="477"/>
      <c r="P834" s="471"/>
      <c r="Q834" s="471"/>
      <c r="R834" s="471"/>
      <c r="S834" s="471"/>
      <c r="T834" s="474"/>
      <c r="U834" s="477"/>
      <c r="V834" s="471"/>
      <c r="W834" s="474"/>
      <c r="X834" s="58"/>
      <c r="Y834" s="58"/>
      <c r="Z834" s="58"/>
      <c r="AA834" s="58"/>
      <c r="AB834" s="58"/>
      <c r="AC834" s="58"/>
      <c r="AD834" s="35"/>
      <c r="AE834" s="35"/>
      <c r="AF834" s="35"/>
      <c r="AG834" s="35"/>
      <c r="AH834" s="35"/>
      <c r="AI834" s="35"/>
      <c r="AJ834" s="35"/>
      <c r="AK834" s="58"/>
      <c r="AL834" s="524"/>
      <c r="AM834" s="525"/>
      <c r="AN834" s="528"/>
      <c r="AO834" s="528"/>
      <c r="AP834" s="525"/>
      <c r="AQ834" s="525"/>
      <c r="AR834" s="533"/>
      <c r="AS834" s="534"/>
      <c r="AT834" s="58"/>
      <c r="AU834" s="58"/>
      <c r="AW834" s="57"/>
      <c r="AX834" s="282"/>
      <c r="AY834" s="282"/>
      <c r="AZ834" s="282"/>
      <c r="BA834" s="282"/>
      <c r="BB834" s="282"/>
      <c r="BC834" s="282"/>
      <c r="BD834" s="234"/>
      <c r="BE834" s="234"/>
    </row>
    <row r="835" spans="2:65" s="34" customFormat="1" ht="6" customHeight="1">
      <c r="B835" s="517"/>
      <c r="C835" s="517"/>
      <c r="D835" s="517"/>
      <c r="E835" s="517"/>
      <c r="F835" s="517"/>
      <c r="G835" s="517"/>
      <c r="H835" s="517"/>
      <c r="I835" s="517"/>
      <c r="J835" s="536"/>
      <c r="K835" s="475"/>
      <c r="L835" s="539"/>
      <c r="M835" s="478"/>
      <c r="N835" s="475"/>
      <c r="O835" s="478"/>
      <c r="P835" s="472"/>
      <c r="Q835" s="472"/>
      <c r="R835" s="472"/>
      <c r="S835" s="472"/>
      <c r="T835" s="475"/>
      <c r="U835" s="478"/>
      <c r="V835" s="472"/>
      <c r="W835" s="475"/>
      <c r="X835" s="58"/>
      <c r="Y835" s="58"/>
      <c r="Z835" s="58"/>
      <c r="AA835" s="58"/>
      <c r="AB835" s="58"/>
      <c r="AC835" s="58"/>
      <c r="AD835" s="58"/>
      <c r="AE835" s="58"/>
      <c r="AF835" s="58"/>
      <c r="AG835" s="58"/>
      <c r="AH835" s="58"/>
      <c r="AI835" s="58"/>
      <c r="AJ835" s="58"/>
      <c r="AK835" s="58"/>
      <c r="AN835" s="1"/>
      <c r="AO835" s="1"/>
      <c r="AP835" s="1"/>
      <c r="AQ835" s="1"/>
      <c r="AR835" s="1"/>
      <c r="AS835" s="1"/>
      <c r="AT835" s="58"/>
      <c r="AU835" s="58"/>
      <c r="AW835" s="57"/>
      <c r="AX835" s="282"/>
      <c r="AY835" s="282"/>
      <c r="AZ835" s="282"/>
      <c r="BA835" s="282"/>
      <c r="BB835" s="282"/>
      <c r="BC835" s="282"/>
      <c r="BD835" s="234"/>
      <c r="BE835" s="234"/>
    </row>
    <row r="836" spans="2:65" s="34" customFormat="1" ht="15" customHeight="1">
      <c r="B836" s="455" t="s">
        <v>51</v>
      </c>
      <c r="C836" s="456"/>
      <c r="D836" s="456"/>
      <c r="E836" s="456"/>
      <c r="F836" s="456"/>
      <c r="G836" s="456"/>
      <c r="H836" s="456"/>
      <c r="I836" s="457"/>
      <c r="J836" s="455" t="s">
        <v>6</v>
      </c>
      <c r="K836" s="456"/>
      <c r="L836" s="456"/>
      <c r="M836" s="456"/>
      <c r="N836" s="464"/>
      <c r="O836" s="467" t="s">
        <v>52</v>
      </c>
      <c r="P836" s="456"/>
      <c r="Q836" s="456"/>
      <c r="R836" s="456"/>
      <c r="S836" s="456"/>
      <c r="T836" s="456"/>
      <c r="U836" s="457"/>
      <c r="V836" s="65" t="s">
        <v>53</v>
      </c>
      <c r="W836" s="66"/>
      <c r="X836" s="66"/>
      <c r="Y836" s="479" t="s">
        <v>54</v>
      </c>
      <c r="Z836" s="479"/>
      <c r="AA836" s="479"/>
      <c r="AB836" s="479"/>
      <c r="AC836" s="479"/>
      <c r="AD836" s="479"/>
      <c r="AE836" s="479"/>
      <c r="AF836" s="479"/>
      <c r="AG836" s="479"/>
      <c r="AH836" s="479"/>
      <c r="AI836" s="66"/>
      <c r="AJ836" s="66"/>
      <c r="AK836" s="67"/>
      <c r="AL836" s="480" t="s">
        <v>275</v>
      </c>
      <c r="AM836" s="480"/>
      <c r="AN836" s="481" t="s">
        <v>33</v>
      </c>
      <c r="AO836" s="481"/>
      <c r="AP836" s="481"/>
      <c r="AQ836" s="481"/>
      <c r="AR836" s="481"/>
      <c r="AS836" s="482"/>
      <c r="AT836" s="58"/>
      <c r="AU836" s="58"/>
      <c r="AW836" s="57"/>
      <c r="AX836" s="282"/>
      <c r="AY836" s="282"/>
      <c r="AZ836" s="282"/>
      <c r="BA836" s="282"/>
      <c r="BB836" s="282"/>
      <c r="BC836" s="282"/>
      <c r="BD836" s="234"/>
      <c r="BE836" s="234"/>
    </row>
    <row r="837" spans="2:65" s="34" customFormat="1" ht="13.5" customHeight="1">
      <c r="B837" s="458"/>
      <c r="C837" s="459"/>
      <c r="D837" s="459"/>
      <c r="E837" s="459"/>
      <c r="F837" s="459"/>
      <c r="G837" s="459"/>
      <c r="H837" s="459"/>
      <c r="I837" s="460"/>
      <c r="J837" s="458"/>
      <c r="K837" s="459"/>
      <c r="L837" s="459"/>
      <c r="M837" s="459"/>
      <c r="N837" s="465"/>
      <c r="O837" s="468"/>
      <c r="P837" s="459"/>
      <c r="Q837" s="459"/>
      <c r="R837" s="459"/>
      <c r="S837" s="459"/>
      <c r="T837" s="459"/>
      <c r="U837" s="460"/>
      <c r="V837" s="483" t="s">
        <v>7</v>
      </c>
      <c r="W837" s="484"/>
      <c r="X837" s="484"/>
      <c r="Y837" s="485"/>
      <c r="Z837" s="489" t="s">
        <v>16</v>
      </c>
      <c r="AA837" s="490"/>
      <c r="AB837" s="490"/>
      <c r="AC837" s="491"/>
      <c r="AD837" s="495" t="s">
        <v>17</v>
      </c>
      <c r="AE837" s="496"/>
      <c r="AF837" s="496"/>
      <c r="AG837" s="497"/>
      <c r="AH837" s="501" t="s">
        <v>135</v>
      </c>
      <c r="AI837" s="502"/>
      <c r="AJ837" s="502"/>
      <c r="AK837" s="503"/>
      <c r="AL837" s="507" t="s">
        <v>276</v>
      </c>
      <c r="AM837" s="507"/>
      <c r="AN837" s="509" t="s">
        <v>19</v>
      </c>
      <c r="AO837" s="510"/>
      <c r="AP837" s="510"/>
      <c r="AQ837" s="510"/>
      <c r="AR837" s="511"/>
      <c r="AS837" s="512"/>
      <c r="AT837" s="58"/>
      <c r="AU837" s="58"/>
      <c r="AW837" s="57"/>
      <c r="AX837" s="282"/>
      <c r="AY837" s="345" t="s">
        <v>302</v>
      </c>
      <c r="AZ837" s="345" t="s">
        <v>302</v>
      </c>
      <c r="BA837" s="345" t="s">
        <v>300</v>
      </c>
      <c r="BB837" s="667" t="s">
        <v>301</v>
      </c>
      <c r="BC837" s="668"/>
      <c r="BD837" s="234"/>
      <c r="BE837" s="234"/>
    </row>
    <row r="838" spans="2:65" s="34" customFormat="1" ht="13.5" customHeight="1">
      <c r="B838" s="461"/>
      <c r="C838" s="462"/>
      <c r="D838" s="462"/>
      <c r="E838" s="462"/>
      <c r="F838" s="462"/>
      <c r="G838" s="462"/>
      <c r="H838" s="462"/>
      <c r="I838" s="463"/>
      <c r="J838" s="461"/>
      <c r="K838" s="462"/>
      <c r="L838" s="462"/>
      <c r="M838" s="462"/>
      <c r="N838" s="466"/>
      <c r="O838" s="469"/>
      <c r="P838" s="462"/>
      <c r="Q838" s="462"/>
      <c r="R838" s="462"/>
      <c r="S838" s="462"/>
      <c r="T838" s="462"/>
      <c r="U838" s="463"/>
      <c r="V838" s="486"/>
      <c r="W838" s="487"/>
      <c r="X838" s="487"/>
      <c r="Y838" s="488"/>
      <c r="Z838" s="492"/>
      <c r="AA838" s="493"/>
      <c r="AB838" s="493"/>
      <c r="AC838" s="494"/>
      <c r="AD838" s="498"/>
      <c r="AE838" s="499"/>
      <c r="AF838" s="499"/>
      <c r="AG838" s="500"/>
      <c r="AH838" s="504"/>
      <c r="AI838" s="505"/>
      <c r="AJ838" s="505"/>
      <c r="AK838" s="506"/>
      <c r="AL838" s="508"/>
      <c r="AM838" s="508"/>
      <c r="AN838" s="513"/>
      <c r="AO838" s="513"/>
      <c r="AP838" s="513"/>
      <c r="AQ838" s="513"/>
      <c r="AR838" s="513"/>
      <c r="AS838" s="514"/>
      <c r="AT838" s="58"/>
      <c r="AU838" s="58"/>
      <c r="AW838" s="57"/>
      <c r="AX838" s="282"/>
      <c r="AY838" s="346"/>
      <c r="AZ838" s="347" t="s">
        <v>296</v>
      </c>
      <c r="BA838" s="347" t="s">
        <v>299</v>
      </c>
      <c r="BB838" s="348" t="s">
        <v>297</v>
      </c>
      <c r="BC838" s="347" t="s">
        <v>296</v>
      </c>
      <c r="BD838" s="234"/>
      <c r="BE838" s="234"/>
      <c r="BL838" s="234" t="s">
        <v>310</v>
      </c>
      <c r="BM838" s="234" t="s">
        <v>203</v>
      </c>
    </row>
    <row r="839" spans="2:65" s="34" customFormat="1" ht="18" customHeight="1">
      <c r="B839" s="414"/>
      <c r="C839" s="415"/>
      <c r="D839" s="415"/>
      <c r="E839" s="415"/>
      <c r="F839" s="415"/>
      <c r="G839" s="415"/>
      <c r="H839" s="415"/>
      <c r="I839" s="451"/>
      <c r="J839" s="414"/>
      <c r="K839" s="415"/>
      <c r="L839" s="415"/>
      <c r="M839" s="415"/>
      <c r="N839" s="416"/>
      <c r="O839" s="389"/>
      <c r="P839" s="392" t="s">
        <v>0</v>
      </c>
      <c r="Q839" s="387"/>
      <c r="R839" s="380" t="s">
        <v>1</v>
      </c>
      <c r="S839" s="193"/>
      <c r="T839" s="420" t="s">
        <v>56</v>
      </c>
      <c r="U839" s="421"/>
      <c r="V839" s="422"/>
      <c r="W839" s="423"/>
      <c r="X839" s="423"/>
      <c r="Y839" s="76" t="s">
        <v>8</v>
      </c>
      <c r="Z839" s="45"/>
      <c r="AA839" s="46"/>
      <c r="AB839" s="46"/>
      <c r="AC839" s="44" t="s">
        <v>8</v>
      </c>
      <c r="AD839" s="45"/>
      <c r="AE839" s="46"/>
      <c r="AF839" s="46"/>
      <c r="AG839" s="47" t="s">
        <v>8</v>
      </c>
      <c r="AH839" s="409">
        <f>IF(V839="賃金で算定",V840+Z840-AD840,0)</f>
        <v>0</v>
      </c>
      <c r="AI839" s="410"/>
      <c r="AJ839" s="410"/>
      <c r="AK839" s="411"/>
      <c r="AL839" s="68"/>
      <c r="AM839" s="69"/>
      <c r="AN839" s="412"/>
      <c r="AO839" s="413"/>
      <c r="AP839" s="413"/>
      <c r="AQ839" s="413"/>
      <c r="AR839" s="413"/>
      <c r="AS839" s="47" t="s">
        <v>8</v>
      </c>
      <c r="AT839" s="58"/>
      <c r="AU839" s="58"/>
      <c r="AV839" s="55" t="str">
        <f>IF(OR(O839="",Q839=""),"", IF(O839&lt;20,DATE(O839+118,Q839,IF(S839="",1,S839)),DATE(O839+88,Q839,IF(S839="",1,S839))))</f>
        <v/>
      </c>
      <c r="AW839" s="57" t="str">
        <f>IF(AV839&lt;=設定シート!C$15,"昔",IF(AV839&lt;=設定シート!E$15,"上",IF(AV839&lt;=設定シート!G$15,"中","下")))</f>
        <v>下</v>
      </c>
      <c r="AX839" s="282">
        <f>IF(AV839&lt;=設定シート!$E$36,5,IF(AV839&lt;=設定シート!$I$36,7,IF(AV839&lt;=設定シート!$M$36,9,11)))</f>
        <v>11</v>
      </c>
      <c r="AY839" s="351"/>
      <c r="AZ839" s="349"/>
      <c r="BA839" s="353">
        <f>AN839</f>
        <v>0</v>
      </c>
      <c r="BB839" s="349"/>
      <c r="BC839" s="349"/>
      <c r="BD839" s="234"/>
      <c r="BE839" s="234"/>
      <c r="BL839" s="1"/>
      <c r="BM839" s="1"/>
    </row>
    <row r="840" spans="2:65" s="34" customFormat="1" ht="18" customHeight="1">
      <c r="B840" s="417"/>
      <c r="C840" s="418"/>
      <c r="D840" s="418"/>
      <c r="E840" s="418"/>
      <c r="F840" s="418"/>
      <c r="G840" s="418"/>
      <c r="H840" s="418"/>
      <c r="I840" s="452"/>
      <c r="J840" s="417"/>
      <c r="K840" s="418"/>
      <c r="L840" s="418"/>
      <c r="M840" s="418"/>
      <c r="N840" s="419"/>
      <c r="O840" s="390"/>
      <c r="P840" s="386" t="s">
        <v>0</v>
      </c>
      <c r="Q840" s="388"/>
      <c r="R840" s="35" t="s">
        <v>1</v>
      </c>
      <c r="S840" s="196"/>
      <c r="T840" s="424" t="s">
        <v>57</v>
      </c>
      <c r="U840" s="425"/>
      <c r="V840" s="426"/>
      <c r="W840" s="427"/>
      <c r="X840" s="427"/>
      <c r="Y840" s="428"/>
      <c r="Z840" s="453"/>
      <c r="AA840" s="454"/>
      <c r="AB840" s="454"/>
      <c r="AC840" s="454"/>
      <c r="AD840" s="426">
        <v>0</v>
      </c>
      <c r="AE840" s="427"/>
      <c r="AF840" s="427"/>
      <c r="AG840" s="428"/>
      <c r="AH840" s="402">
        <f>IF(V839="賃金で算定",0,V840+Z840-AD840)</f>
        <v>0</v>
      </c>
      <c r="AI840" s="402"/>
      <c r="AJ840" s="402"/>
      <c r="AK840" s="403"/>
      <c r="AL840" s="407">
        <f>IF(V839="賃金で算定","賃金で算定",IF(OR(V840=0,$F857="",AV839=""),0,IF(AW839="昔",VLOOKUP($F857,労務比率,AX839,FALSE),IF(AW839="上",VLOOKUP($F857,労務比率,AX839,FALSE),IF(AW839="中",VLOOKUP($F857,労務比率,AX839,FALSE),VLOOKUP($F857,労務比率,AX839,FALSE))))))</f>
        <v>0</v>
      </c>
      <c r="AM840" s="408"/>
      <c r="AN840" s="404">
        <f>IF(V839="賃金で算定",0,INT(AH840*AL840/100))</f>
        <v>0</v>
      </c>
      <c r="AO840" s="405"/>
      <c r="AP840" s="405"/>
      <c r="AQ840" s="405"/>
      <c r="AR840" s="405"/>
      <c r="AS840" s="39"/>
      <c r="AT840" s="58"/>
      <c r="AU840" s="58"/>
      <c r="AV840" s="55"/>
      <c r="AW840" s="57"/>
      <c r="AX840" s="282"/>
      <c r="AY840" s="352">
        <f>AH840</f>
        <v>0</v>
      </c>
      <c r="AZ840" s="350">
        <f>IF(AV839&lt;=設定シート!C$85,AH840,IF(AND(AV839&gt;=設定シート!E$85,AV839&lt;=設定シート!G$85),AH840*105/108,AH840))</f>
        <v>0</v>
      </c>
      <c r="BA840" s="347"/>
      <c r="BB840" s="350">
        <f>IF($AL840="賃金で算定",0,INT(AY840*$AL840/100))</f>
        <v>0</v>
      </c>
      <c r="BC840" s="350">
        <f>IF(AY840=AZ840,BB840,AZ840*$AL840/100)</f>
        <v>0</v>
      </c>
      <c r="BD840" s="234"/>
      <c r="BE840" s="234"/>
      <c r="BL840" s="234">
        <f>IF(AY840=AZ840,0,1)</f>
        <v>0</v>
      </c>
      <c r="BM840" s="234" t="str">
        <f>IF(BL840=1,AL840,"")</f>
        <v/>
      </c>
    </row>
    <row r="841" spans="2:65" s="34" customFormat="1" ht="18" customHeight="1">
      <c r="B841" s="414"/>
      <c r="C841" s="415"/>
      <c r="D841" s="415"/>
      <c r="E841" s="415"/>
      <c r="F841" s="415"/>
      <c r="G841" s="415"/>
      <c r="H841" s="415"/>
      <c r="I841" s="451"/>
      <c r="J841" s="414"/>
      <c r="K841" s="415"/>
      <c r="L841" s="415"/>
      <c r="M841" s="415"/>
      <c r="N841" s="416"/>
      <c r="O841" s="389"/>
      <c r="P841" s="392" t="s">
        <v>45</v>
      </c>
      <c r="Q841" s="387"/>
      <c r="R841" s="380" t="s">
        <v>46</v>
      </c>
      <c r="S841" s="193"/>
      <c r="T841" s="420" t="s">
        <v>47</v>
      </c>
      <c r="U841" s="421"/>
      <c r="V841" s="422"/>
      <c r="W841" s="423"/>
      <c r="X841" s="423"/>
      <c r="Y841" s="77"/>
      <c r="Z841" s="41"/>
      <c r="AA841" s="42"/>
      <c r="AB841" s="42"/>
      <c r="AC841" s="43"/>
      <c r="AD841" s="41"/>
      <c r="AE841" s="42"/>
      <c r="AF841" s="42"/>
      <c r="AG841" s="48"/>
      <c r="AH841" s="409">
        <f>IF(V841="賃金で算定",V842+Z842-AD842,0)</f>
        <v>0</v>
      </c>
      <c r="AI841" s="410"/>
      <c r="AJ841" s="410"/>
      <c r="AK841" s="411"/>
      <c r="AL841" s="68"/>
      <c r="AM841" s="69"/>
      <c r="AN841" s="412"/>
      <c r="AO841" s="413"/>
      <c r="AP841" s="413"/>
      <c r="AQ841" s="413"/>
      <c r="AR841" s="413"/>
      <c r="AS841" s="40"/>
      <c r="AT841" s="58"/>
      <c r="AU841" s="58"/>
      <c r="AV841" s="55" t="str">
        <f>IF(OR(O841="",Q841=""),"", IF(O841&lt;20,DATE(O841+118,Q841,IF(S841="",1,S841)),DATE(O841+88,Q841,IF(S841="",1,S841))))</f>
        <v/>
      </c>
      <c r="AW841" s="57" t="str">
        <f>IF(AV841&lt;=設定シート!C$15,"昔",IF(AV841&lt;=設定シート!E$15,"上",IF(AV841&lt;=設定シート!G$15,"中","下")))</f>
        <v>下</v>
      </c>
      <c r="AX841" s="282">
        <f>IF(AV841&lt;=設定シート!$E$36,5,IF(AV841&lt;=設定シート!$I$36,7,IF(AV841&lt;=設定シート!$M$36,9,11)))</f>
        <v>11</v>
      </c>
      <c r="AY841" s="351"/>
      <c r="AZ841" s="349"/>
      <c r="BA841" s="353">
        <f t="shared" ref="BA841" si="466">AN841</f>
        <v>0</v>
      </c>
      <c r="BB841" s="349"/>
      <c r="BC841" s="349"/>
      <c r="BD841" s="234"/>
      <c r="BE841" s="234"/>
      <c r="BL841" s="234"/>
      <c r="BM841" s="234"/>
    </row>
    <row r="842" spans="2:65" s="34" customFormat="1" ht="18" customHeight="1">
      <c r="B842" s="417"/>
      <c r="C842" s="418"/>
      <c r="D842" s="418"/>
      <c r="E842" s="418"/>
      <c r="F842" s="418"/>
      <c r="G842" s="418"/>
      <c r="H842" s="418"/>
      <c r="I842" s="452"/>
      <c r="J842" s="417"/>
      <c r="K842" s="418"/>
      <c r="L842" s="418"/>
      <c r="M842" s="418"/>
      <c r="N842" s="419"/>
      <c r="O842" s="390"/>
      <c r="P842" s="393" t="s">
        <v>45</v>
      </c>
      <c r="Q842" s="388"/>
      <c r="R842" s="381" t="s">
        <v>46</v>
      </c>
      <c r="S842" s="196"/>
      <c r="T842" s="424" t="s">
        <v>48</v>
      </c>
      <c r="U842" s="425"/>
      <c r="V842" s="426"/>
      <c r="W842" s="427"/>
      <c r="X842" s="427"/>
      <c r="Y842" s="428"/>
      <c r="Z842" s="453"/>
      <c r="AA842" s="454"/>
      <c r="AB842" s="454"/>
      <c r="AC842" s="454"/>
      <c r="AD842" s="426">
        <v>0</v>
      </c>
      <c r="AE842" s="427"/>
      <c r="AF842" s="427"/>
      <c r="AG842" s="428"/>
      <c r="AH842" s="402">
        <f>IF(V841="賃金で算定",0,V842+Z842-AD842)</f>
        <v>0</v>
      </c>
      <c r="AI842" s="402"/>
      <c r="AJ842" s="402"/>
      <c r="AK842" s="403"/>
      <c r="AL842" s="407">
        <f>IF(V841="賃金で算定","賃金で算定",IF(OR(V842=0,$F857="",AV841=""),0,IF(AW841="昔",VLOOKUP($F857,労務比率,AX841,FALSE),IF(AW841="上",VLOOKUP($F857,労務比率,AX841,FALSE),IF(AW841="中",VLOOKUP($F857,労務比率,AX841,FALSE),VLOOKUP($F857,労務比率,AX841,FALSE))))))</f>
        <v>0</v>
      </c>
      <c r="AM842" s="408"/>
      <c r="AN842" s="404">
        <f>IF(V841="賃金で算定",0,INT(AH842*AL842/100))</f>
        <v>0</v>
      </c>
      <c r="AO842" s="405"/>
      <c r="AP842" s="405"/>
      <c r="AQ842" s="405"/>
      <c r="AR842" s="405"/>
      <c r="AS842" s="39"/>
      <c r="AT842" s="58"/>
      <c r="AU842" s="58"/>
      <c r="AV842" s="55"/>
      <c r="AW842" s="57"/>
      <c r="AX842" s="282"/>
      <c r="AY842" s="352">
        <f t="shared" ref="AY842" si="467">AH842</f>
        <v>0</v>
      </c>
      <c r="AZ842" s="350">
        <f>IF(AV841&lt;=設定シート!C$85,AH842,IF(AND(AV841&gt;=設定シート!E$85,AV841&lt;=設定シート!G$85),AH842*105/108,AH842))</f>
        <v>0</v>
      </c>
      <c r="BA842" s="347"/>
      <c r="BB842" s="350">
        <f t="shared" ref="BB842" si="468">IF($AL842="賃金で算定",0,INT(AY842*$AL842/100))</f>
        <v>0</v>
      </c>
      <c r="BC842" s="350">
        <f>IF(AY842=AZ842,BB842,AZ842*$AL842/100)</f>
        <v>0</v>
      </c>
      <c r="BD842" s="234"/>
      <c r="BE842" s="234"/>
      <c r="BL842" s="234">
        <f>IF(AY842=AZ842,0,1)</f>
        <v>0</v>
      </c>
      <c r="BM842" s="234" t="str">
        <f>IF(BL842=1,AL842,"")</f>
        <v/>
      </c>
    </row>
    <row r="843" spans="2:65" s="34" customFormat="1" ht="18" customHeight="1">
      <c r="B843" s="414"/>
      <c r="C843" s="415"/>
      <c r="D843" s="415"/>
      <c r="E843" s="415"/>
      <c r="F843" s="415"/>
      <c r="G843" s="415"/>
      <c r="H843" s="415"/>
      <c r="I843" s="451"/>
      <c r="J843" s="414"/>
      <c r="K843" s="415"/>
      <c r="L843" s="415"/>
      <c r="M843" s="415"/>
      <c r="N843" s="416"/>
      <c r="O843" s="389"/>
      <c r="P843" s="392" t="s">
        <v>45</v>
      </c>
      <c r="Q843" s="387"/>
      <c r="R843" s="380" t="s">
        <v>46</v>
      </c>
      <c r="S843" s="193"/>
      <c r="T843" s="420" t="s">
        <v>47</v>
      </c>
      <c r="U843" s="421"/>
      <c r="V843" s="422"/>
      <c r="W843" s="423"/>
      <c r="X843" s="423"/>
      <c r="Y843" s="77"/>
      <c r="Z843" s="41"/>
      <c r="AA843" s="42"/>
      <c r="AB843" s="42"/>
      <c r="AC843" s="43"/>
      <c r="AD843" s="41"/>
      <c r="AE843" s="42"/>
      <c r="AF843" s="42"/>
      <c r="AG843" s="48"/>
      <c r="AH843" s="409">
        <f>IF(V843="賃金で算定",V844+Z844-AD844,0)</f>
        <v>0</v>
      </c>
      <c r="AI843" s="410"/>
      <c r="AJ843" s="410"/>
      <c r="AK843" s="411"/>
      <c r="AL843" s="68"/>
      <c r="AM843" s="69"/>
      <c r="AN843" s="412"/>
      <c r="AO843" s="413"/>
      <c r="AP843" s="413"/>
      <c r="AQ843" s="413"/>
      <c r="AR843" s="413"/>
      <c r="AS843" s="40"/>
      <c r="AT843" s="58"/>
      <c r="AU843" s="58"/>
      <c r="AV843" s="55" t="str">
        <f>IF(OR(O843="",Q843=""),"", IF(O843&lt;20,DATE(O843+118,Q843,IF(S843="",1,S843)),DATE(O843+88,Q843,IF(S843="",1,S843))))</f>
        <v/>
      </c>
      <c r="AW843" s="57" t="str">
        <f>IF(AV843&lt;=設定シート!C$15,"昔",IF(AV843&lt;=設定シート!E$15,"上",IF(AV843&lt;=設定シート!G$15,"中","下")))</f>
        <v>下</v>
      </c>
      <c r="AX843" s="282">
        <f>IF(AV843&lt;=設定シート!$E$36,5,IF(AV843&lt;=設定シート!$I$36,7,IF(AV843&lt;=設定シート!$M$36,9,11)))</f>
        <v>11</v>
      </c>
      <c r="AY843" s="351"/>
      <c r="AZ843" s="349"/>
      <c r="BA843" s="353">
        <f t="shared" ref="BA843" si="469">AN843</f>
        <v>0</v>
      </c>
      <c r="BB843" s="349"/>
      <c r="BC843" s="349"/>
      <c r="BD843" s="234"/>
      <c r="BE843" s="234"/>
      <c r="BL843" s="1"/>
      <c r="BM843" s="1"/>
    </row>
    <row r="844" spans="2:65" s="34" customFormat="1" ht="18" customHeight="1">
      <c r="B844" s="417"/>
      <c r="C844" s="418"/>
      <c r="D844" s="418"/>
      <c r="E844" s="418"/>
      <c r="F844" s="418"/>
      <c r="G844" s="418"/>
      <c r="H844" s="418"/>
      <c r="I844" s="452"/>
      <c r="J844" s="417"/>
      <c r="K844" s="418"/>
      <c r="L844" s="418"/>
      <c r="M844" s="418"/>
      <c r="N844" s="419"/>
      <c r="O844" s="390"/>
      <c r="P844" s="393" t="s">
        <v>45</v>
      </c>
      <c r="Q844" s="388"/>
      <c r="R844" s="381" t="s">
        <v>46</v>
      </c>
      <c r="S844" s="196"/>
      <c r="T844" s="424" t="s">
        <v>48</v>
      </c>
      <c r="U844" s="425"/>
      <c r="V844" s="426"/>
      <c r="W844" s="427"/>
      <c r="X844" s="427"/>
      <c r="Y844" s="428"/>
      <c r="Z844" s="426"/>
      <c r="AA844" s="427"/>
      <c r="AB844" s="427"/>
      <c r="AC844" s="427"/>
      <c r="AD844" s="426">
        <v>0</v>
      </c>
      <c r="AE844" s="427"/>
      <c r="AF844" s="427"/>
      <c r="AG844" s="428"/>
      <c r="AH844" s="402">
        <f>IF(V843="賃金で算定",0,V844+Z844-AD844)</f>
        <v>0</v>
      </c>
      <c r="AI844" s="402"/>
      <c r="AJ844" s="402"/>
      <c r="AK844" s="403"/>
      <c r="AL844" s="407">
        <f>IF(V843="賃金で算定","賃金で算定",IF(OR(V844=0,$F857="",AV843=""),0,IF(AW843="昔",VLOOKUP($F857,労務比率,AX843,FALSE),IF(AW843="上",VLOOKUP($F857,労務比率,AX843,FALSE),IF(AW843="中",VLOOKUP($F857,労務比率,AX843,FALSE),VLOOKUP($F857,労務比率,AX843,FALSE))))))</f>
        <v>0</v>
      </c>
      <c r="AM844" s="408"/>
      <c r="AN844" s="404">
        <f>IF(V843="賃金で算定",0,INT(AH844*AL844/100))</f>
        <v>0</v>
      </c>
      <c r="AO844" s="405"/>
      <c r="AP844" s="405"/>
      <c r="AQ844" s="405"/>
      <c r="AR844" s="405"/>
      <c r="AS844" s="39"/>
      <c r="AT844" s="58"/>
      <c r="AU844" s="58"/>
      <c r="AV844" s="55"/>
      <c r="AW844" s="57"/>
      <c r="AX844" s="282"/>
      <c r="AY844" s="352">
        <f t="shared" ref="AY844" si="470">AH844</f>
        <v>0</v>
      </c>
      <c r="AZ844" s="350">
        <f>IF(AV843&lt;=設定シート!C$85,AH844,IF(AND(AV843&gt;=設定シート!E$85,AV843&lt;=設定シート!G$85),AH844*105/108,AH844))</f>
        <v>0</v>
      </c>
      <c r="BA844" s="347"/>
      <c r="BB844" s="350">
        <f t="shared" ref="BB844" si="471">IF($AL844="賃金で算定",0,INT(AY844*$AL844/100))</f>
        <v>0</v>
      </c>
      <c r="BC844" s="350">
        <f>IF(AY844=AZ844,BB844,AZ844*$AL844/100)</f>
        <v>0</v>
      </c>
      <c r="BD844" s="234"/>
      <c r="BE844" s="234"/>
      <c r="BL844" s="234">
        <f>IF(AY844=AZ844,0,1)</f>
        <v>0</v>
      </c>
      <c r="BM844" s="234" t="str">
        <f>IF(BL844=1,AL844,"")</f>
        <v/>
      </c>
    </row>
    <row r="845" spans="2:65" s="34" customFormat="1" ht="18" customHeight="1">
      <c r="B845" s="414"/>
      <c r="C845" s="415"/>
      <c r="D845" s="415"/>
      <c r="E845" s="415"/>
      <c r="F845" s="415"/>
      <c r="G845" s="415"/>
      <c r="H845" s="415"/>
      <c r="I845" s="451"/>
      <c r="J845" s="414"/>
      <c r="K845" s="415"/>
      <c r="L845" s="415"/>
      <c r="M845" s="415"/>
      <c r="N845" s="416"/>
      <c r="O845" s="389"/>
      <c r="P845" s="392" t="s">
        <v>45</v>
      </c>
      <c r="Q845" s="387"/>
      <c r="R845" s="380" t="s">
        <v>46</v>
      </c>
      <c r="S845" s="193"/>
      <c r="T845" s="420" t="s">
        <v>47</v>
      </c>
      <c r="U845" s="421"/>
      <c r="V845" s="422"/>
      <c r="W845" s="423"/>
      <c r="X845" s="423"/>
      <c r="Y845" s="78"/>
      <c r="Z845" s="37"/>
      <c r="AA845" s="38"/>
      <c r="AB845" s="38"/>
      <c r="AC845" s="49"/>
      <c r="AD845" s="37"/>
      <c r="AE845" s="38"/>
      <c r="AF845" s="38"/>
      <c r="AG845" s="50"/>
      <c r="AH845" s="409">
        <f>IF(V845="賃金で算定",V846+Z846-AD846,0)</f>
        <v>0</v>
      </c>
      <c r="AI845" s="410"/>
      <c r="AJ845" s="410"/>
      <c r="AK845" s="411"/>
      <c r="AL845" s="68"/>
      <c r="AM845" s="69"/>
      <c r="AN845" s="412"/>
      <c r="AO845" s="413"/>
      <c r="AP845" s="413"/>
      <c r="AQ845" s="413"/>
      <c r="AR845" s="413"/>
      <c r="AS845" s="40"/>
      <c r="AT845" s="58"/>
      <c r="AU845" s="58"/>
      <c r="AV845" s="55" t="str">
        <f>IF(OR(O845="",Q845=""),"", IF(O845&lt;20,DATE(O845+118,Q845,IF(S845="",1,S845)),DATE(O845+88,Q845,IF(S845="",1,S845))))</f>
        <v/>
      </c>
      <c r="AW845" s="57" t="str">
        <f>IF(AV845&lt;=設定シート!C$15,"昔",IF(AV845&lt;=設定シート!E$15,"上",IF(AV845&lt;=設定シート!G$15,"中","下")))</f>
        <v>下</v>
      </c>
      <c r="AX845" s="282">
        <f>IF(AV845&lt;=設定シート!$E$36,5,IF(AV845&lt;=設定シート!$I$36,7,IF(AV845&lt;=設定シート!$M$36,9,11)))</f>
        <v>11</v>
      </c>
      <c r="AY845" s="351"/>
      <c r="AZ845" s="349"/>
      <c r="BA845" s="353">
        <f t="shared" ref="BA845" si="472">AN845</f>
        <v>0</v>
      </c>
      <c r="BB845" s="349"/>
      <c r="BC845" s="349"/>
      <c r="BD845" s="234"/>
      <c r="BE845" s="234"/>
      <c r="BL845" s="1"/>
      <c r="BM845" s="1"/>
    </row>
    <row r="846" spans="2:65" s="34" customFormat="1" ht="18" customHeight="1">
      <c r="B846" s="417"/>
      <c r="C846" s="418"/>
      <c r="D846" s="418"/>
      <c r="E846" s="418"/>
      <c r="F846" s="418"/>
      <c r="G846" s="418"/>
      <c r="H846" s="418"/>
      <c r="I846" s="452"/>
      <c r="J846" s="417"/>
      <c r="K846" s="418"/>
      <c r="L846" s="418"/>
      <c r="M846" s="418"/>
      <c r="N846" s="419"/>
      <c r="O846" s="390"/>
      <c r="P846" s="393" t="s">
        <v>45</v>
      </c>
      <c r="Q846" s="388"/>
      <c r="R846" s="381" t="s">
        <v>46</v>
      </c>
      <c r="S846" s="196"/>
      <c r="T846" s="424" t="s">
        <v>48</v>
      </c>
      <c r="U846" s="425"/>
      <c r="V846" s="426"/>
      <c r="W846" s="427"/>
      <c r="X846" s="427"/>
      <c r="Y846" s="428"/>
      <c r="Z846" s="453"/>
      <c r="AA846" s="454"/>
      <c r="AB846" s="454"/>
      <c r="AC846" s="454"/>
      <c r="AD846" s="426">
        <v>0</v>
      </c>
      <c r="AE846" s="427"/>
      <c r="AF846" s="427"/>
      <c r="AG846" s="428"/>
      <c r="AH846" s="402">
        <f>IF(V845="賃金で算定",0,V846+Z846-AD846)</f>
        <v>0</v>
      </c>
      <c r="AI846" s="402"/>
      <c r="AJ846" s="402"/>
      <c r="AK846" s="403"/>
      <c r="AL846" s="407">
        <f>IF(V845="賃金で算定","賃金で算定",IF(OR(V846=0,$F857="",AV845=""),0,IF(AW845="昔",VLOOKUP($F857,労務比率,AX845,FALSE),IF(AW845="上",VLOOKUP($F857,労務比率,AX845,FALSE),IF(AW845="中",VLOOKUP($F857,労務比率,AX845,FALSE),VLOOKUP($F857,労務比率,AX845,FALSE))))))</f>
        <v>0</v>
      </c>
      <c r="AM846" s="408"/>
      <c r="AN846" s="404">
        <f>IF(V845="賃金で算定",0,INT(AH846*AL846/100))</f>
        <v>0</v>
      </c>
      <c r="AO846" s="405"/>
      <c r="AP846" s="405"/>
      <c r="AQ846" s="405"/>
      <c r="AR846" s="405"/>
      <c r="AS846" s="39"/>
      <c r="AT846" s="58"/>
      <c r="AU846" s="58"/>
      <c r="AV846" s="55"/>
      <c r="AW846" s="57"/>
      <c r="AX846" s="282"/>
      <c r="AY846" s="352">
        <f t="shared" ref="AY846" si="473">AH846</f>
        <v>0</v>
      </c>
      <c r="AZ846" s="350">
        <f>IF(AV845&lt;=設定シート!C$85,AH846,IF(AND(AV845&gt;=設定シート!E$85,AV845&lt;=設定シート!G$85),AH846*105/108,AH846))</f>
        <v>0</v>
      </c>
      <c r="BA846" s="347"/>
      <c r="BB846" s="350">
        <f t="shared" ref="BB846" si="474">IF($AL846="賃金で算定",0,INT(AY846*$AL846/100))</f>
        <v>0</v>
      </c>
      <c r="BC846" s="350">
        <f>IF(AY846=AZ846,BB846,AZ846*$AL846/100)</f>
        <v>0</v>
      </c>
      <c r="BD846" s="234"/>
      <c r="BE846" s="234"/>
      <c r="BL846" s="234">
        <f>IF(AY846=AZ846,0,1)</f>
        <v>0</v>
      </c>
      <c r="BM846" s="234" t="str">
        <f>IF(BL846=1,AL846,"")</f>
        <v/>
      </c>
    </row>
    <row r="847" spans="2:65" s="34" customFormat="1" ht="18" customHeight="1">
      <c r="B847" s="414"/>
      <c r="C847" s="415"/>
      <c r="D847" s="415"/>
      <c r="E847" s="415"/>
      <c r="F847" s="415"/>
      <c r="G847" s="415"/>
      <c r="H847" s="415"/>
      <c r="I847" s="451"/>
      <c r="J847" s="414"/>
      <c r="K847" s="415"/>
      <c r="L847" s="415"/>
      <c r="M847" s="415"/>
      <c r="N847" s="416"/>
      <c r="O847" s="389"/>
      <c r="P847" s="392" t="s">
        <v>45</v>
      </c>
      <c r="Q847" s="387"/>
      <c r="R847" s="380" t="s">
        <v>46</v>
      </c>
      <c r="S847" s="193"/>
      <c r="T847" s="420" t="s">
        <v>47</v>
      </c>
      <c r="U847" s="421"/>
      <c r="V847" s="422"/>
      <c r="W847" s="423"/>
      <c r="X847" s="423"/>
      <c r="Y847" s="77"/>
      <c r="Z847" s="41"/>
      <c r="AA847" s="42"/>
      <c r="AB847" s="42"/>
      <c r="AC847" s="43"/>
      <c r="AD847" s="41"/>
      <c r="AE847" s="42"/>
      <c r="AF847" s="42"/>
      <c r="AG847" s="48"/>
      <c r="AH847" s="409">
        <f>IF(V847="賃金で算定",V848+Z848-AD848,0)</f>
        <v>0</v>
      </c>
      <c r="AI847" s="410"/>
      <c r="AJ847" s="410"/>
      <c r="AK847" s="411"/>
      <c r="AL847" s="68"/>
      <c r="AM847" s="69"/>
      <c r="AN847" s="412"/>
      <c r="AO847" s="413"/>
      <c r="AP847" s="413"/>
      <c r="AQ847" s="413"/>
      <c r="AR847" s="413"/>
      <c r="AS847" s="40"/>
      <c r="AT847" s="58"/>
      <c r="AU847" s="58"/>
      <c r="AV847" s="55" t="str">
        <f>IF(OR(O847="",Q847=""),"", IF(O847&lt;20,DATE(O847+118,Q847,IF(S847="",1,S847)),DATE(O847+88,Q847,IF(S847="",1,S847))))</f>
        <v/>
      </c>
      <c r="AW847" s="57" t="str">
        <f>IF(AV847&lt;=設定シート!C$15,"昔",IF(AV847&lt;=設定シート!E$15,"上",IF(AV847&lt;=設定シート!G$15,"中","下")))</f>
        <v>下</v>
      </c>
      <c r="AX847" s="282">
        <f>IF(AV847&lt;=設定シート!$E$36,5,IF(AV847&lt;=設定シート!$I$36,7,IF(AV847&lt;=設定シート!$M$36,9,11)))</f>
        <v>11</v>
      </c>
      <c r="AY847" s="351"/>
      <c r="AZ847" s="349"/>
      <c r="BA847" s="353">
        <f t="shared" ref="BA847" si="475">AN847</f>
        <v>0</v>
      </c>
      <c r="BB847" s="349"/>
      <c r="BC847" s="349"/>
      <c r="BD847" s="234"/>
      <c r="BE847" s="234"/>
      <c r="BL847" s="1"/>
      <c r="BM847" s="1"/>
    </row>
    <row r="848" spans="2:65" s="34" customFormat="1" ht="18" customHeight="1">
      <c r="B848" s="417"/>
      <c r="C848" s="418"/>
      <c r="D848" s="418"/>
      <c r="E848" s="418"/>
      <c r="F848" s="418"/>
      <c r="G848" s="418"/>
      <c r="H848" s="418"/>
      <c r="I848" s="452"/>
      <c r="J848" s="417"/>
      <c r="K848" s="418"/>
      <c r="L848" s="418"/>
      <c r="M848" s="418"/>
      <c r="N848" s="419"/>
      <c r="O848" s="390"/>
      <c r="P848" s="393" t="s">
        <v>45</v>
      </c>
      <c r="Q848" s="388"/>
      <c r="R848" s="381" t="s">
        <v>46</v>
      </c>
      <c r="S848" s="196"/>
      <c r="T848" s="424" t="s">
        <v>48</v>
      </c>
      <c r="U848" s="425"/>
      <c r="V848" s="426"/>
      <c r="W848" s="427"/>
      <c r="X848" s="427"/>
      <c r="Y848" s="428"/>
      <c r="Z848" s="426"/>
      <c r="AA848" s="427"/>
      <c r="AB848" s="427"/>
      <c r="AC848" s="427"/>
      <c r="AD848" s="426">
        <v>0</v>
      </c>
      <c r="AE848" s="427"/>
      <c r="AF848" s="427"/>
      <c r="AG848" s="428"/>
      <c r="AH848" s="402">
        <f>IF(V847="賃金で算定",0,V848+Z848-AD848)</f>
        <v>0</v>
      </c>
      <c r="AI848" s="402"/>
      <c r="AJ848" s="402"/>
      <c r="AK848" s="403"/>
      <c r="AL848" s="407">
        <f>IF(V847="賃金で算定","賃金で算定",IF(OR(V848=0,$F857="",AV847=""),0,IF(AW847="昔",VLOOKUP($F857,労務比率,AX847,FALSE),IF(AW847="上",VLOOKUP($F857,労務比率,AX847,FALSE),IF(AW847="中",VLOOKUP($F857,労務比率,AX847,FALSE),VLOOKUP($F857,労務比率,AX847,FALSE))))))</f>
        <v>0</v>
      </c>
      <c r="AM848" s="408"/>
      <c r="AN848" s="404">
        <f>IF(V847="賃金で算定",0,INT(AH848*AL848/100))</f>
        <v>0</v>
      </c>
      <c r="AO848" s="405"/>
      <c r="AP848" s="405"/>
      <c r="AQ848" s="405"/>
      <c r="AR848" s="405"/>
      <c r="AS848" s="39"/>
      <c r="AT848" s="58"/>
      <c r="AU848" s="58"/>
      <c r="AV848" s="55"/>
      <c r="AW848" s="57"/>
      <c r="AX848" s="282"/>
      <c r="AY848" s="352">
        <f t="shared" ref="AY848" si="476">AH848</f>
        <v>0</v>
      </c>
      <c r="AZ848" s="350">
        <f>IF(AV847&lt;=設定シート!C$85,AH848,IF(AND(AV847&gt;=設定シート!E$85,AV847&lt;=設定シート!G$85),AH848*105/108,AH848))</f>
        <v>0</v>
      </c>
      <c r="BA848" s="347"/>
      <c r="BB848" s="350">
        <f t="shared" ref="BB848" si="477">IF($AL848="賃金で算定",0,INT(AY848*$AL848/100))</f>
        <v>0</v>
      </c>
      <c r="BC848" s="350">
        <f>IF(AY848=AZ848,BB848,AZ848*$AL848/100)</f>
        <v>0</v>
      </c>
      <c r="BD848" s="234"/>
      <c r="BE848" s="234"/>
      <c r="BL848" s="234">
        <f>IF(AY848=AZ848,0,1)</f>
        <v>0</v>
      </c>
      <c r="BM848" s="234" t="str">
        <f>IF(BL848=1,AL848,"")</f>
        <v/>
      </c>
    </row>
    <row r="849" spans="2:65" s="34" customFormat="1" ht="18" customHeight="1">
      <c r="B849" s="414"/>
      <c r="C849" s="415"/>
      <c r="D849" s="415"/>
      <c r="E849" s="415"/>
      <c r="F849" s="415"/>
      <c r="G849" s="415"/>
      <c r="H849" s="415"/>
      <c r="I849" s="451"/>
      <c r="J849" s="414"/>
      <c r="K849" s="415"/>
      <c r="L849" s="415"/>
      <c r="M849" s="415"/>
      <c r="N849" s="416"/>
      <c r="O849" s="389"/>
      <c r="P849" s="392" t="s">
        <v>45</v>
      </c>
      <c r="Q849" s="387"/>
      <c r="R849" s="380" t="s">
        <v>46</v>
      </c>
      <c r="S849" s="193"/>
      <c r="T849" s="420" t="s">
        <v>47</v>
      </c>
      <c r="U849" s="421"/>
      <c r="V849" s="422"/>
      <c r="W849" s="423"/>
      <c r="X849" s="423"/>
      <c r="Y849" s="77"/>
      <c r="Z849" s="41"/>
      <c r="AA849" s="42"/>
      <c r="AB849" s="42"/>
      <c r="AC849" s="43"/>
      <c r="AD849" s="41"/>
      <c r="AE849" s="42"/>
      <c r="AF849" s="42"/>
      <c r="AG849" s="48"/>
      <c r="AH849" s="409">
        <f>IF(V849="賃金で算定",V850+Z850-AD850,0)</f>
        <v>0</v>
      </c>
      <c r="AI849" s="410"/>
      <c r="AJ849" s="410"/>
      <c r="AK849" s="411"/>
      <c r="AL849" s="68"/>
      <c r="AM849" s="69"/>
      <c r="AN849" s="412"/>
      <c r="AO849" s="413"/>
      <c r="AP849" s="413"/>
      <c r="AQ849" s="413"/>
      <c r="AR849" s="413"/>
      <c r="AS849" s="40"/>
      <c r="AT849" s="58"/>
      <c r="AU849" s="58"/>
      <c r="AV849" s="55" t="str">
        <f>IF(OR(O849="",Q849=""),"", IF(O849&lt;20,DATE(O849+118,Q849,IF(S849="",1,S849)),DATE(O849+88,Q849,IF(S849="",1,S849))))</f>
        <v/>
      </c>
      <c r="AW849" s="57" t="str">
        <f>IF(AV849&lt;=設定シート!C$15,"昔",IF(AV849&lt;=設定シート!E$15,"上",IF(AV849&lt;=設定シート!G$15,"中","下")))</f>
        <v>下</v>
      </c>
      <c r="AX849" s="282">
        <f>IF(AV849&lt;=設定シート!$E$36,5,IF(AV849&lt;=設定シート!$I$36,7,IF(AV849&lt;=設定シート!$M$36,9,11)))</f>
        <v>11</v>
      </c>
      <c r="AY849" s="351"/>
      <c r="AZ849" s="349"/>
      <c r="BA849" s="353">
        <f t="shared" ref="BA849" si="478">AN849</f>
        <v>0</v>
      </c>
      <c r="BB849" s="349"/>
      <c r="BC849" s="349"/>
      <c r="BD849" s="234"/>
      <c r="BE849" s="234"/>
      <c r="BL849" s="1"/>
      <c r="BM849" s="1"/>
    </row>
    <row r="850" spans="2:65" s="34" customFormat="1" ht="18" customHeight="1">
      <c r="B850" s="417"/>
      <c r="C850" s="418"/>
      <c r="D850" s="418"/>
      <c r="E850" s="418"/>
      <c r="F850" s="418"/>
      <c r="G850" s="418"/>
      <c r="H850" s="418"/>
      <c r="I850" s="452"/>
      <c r="J850" s="417"/>
      <c r="K850" s="418"/>
      <c r="L850" s="418"/>
      <c r="M850" s="418"/>
      <c r="N850" s="419"/>
      <c r="O850" s="390"/>
      <c r="P850" s="393" t="s">
        <v>45</v>
      </c>
      <c r="Q850" s="388"/>
      <c r="R850" s="381" t="s">
        <v>46</v>
      </c>
      <c r="S850" s="196"/>
      <c r="T850" s="424" t="s">
        <v>48</v>
      </c>
      <c r="U850" s="425"/>
      <c r="V850" s="426"/>
      <c r="W850" s="427"/>
      <c r="X850" s="427"/>
      <c r="Y850" s="428"/>
      <c r="Z850" s="426"/>
      <c r="AA850" s="427"/>
      <c r="AB850" s="427"/>
      <c r="AC850" s="427"/>
      <c r="AD850" s="426">
        <v>0</v>
      </c>
      <c r="AE850" s="427"/>
      <c r="AF850" s="427"/>
      <c r="AG850" s="428"/>
      <c r="AH850" s="402">
        <f>IF(V849="賃金で算定",0,V850+Z850-AD850)</f>
        <v>0</v>
      </c>
      <c r="AI850" s="402"/>
      <c r="AJ850" s="402"/>
      <c r="AK850" s="403"/>
      <c r="AL850" s="407">
        <f>IF(V849="賃金で算定","賃金で算定",IF(OR(V850=0,$F857="",AV849=""),0,IF(AW849="昔",VLOOKUP($F857,労務比率,AX849,FALSE),IF(AW849="上",VLOOKUP($F857,労務比率,AX849,FALSE),IF(AW849="中",VLOOKUP($F857,労務比率,AX849,FALSE),VLOOKUP($F857,労務比率,AX849,FALSE))))))</f>
        <v>0</v>
      </c>
      <c r="AM850" s="408"/>
      <c r="AN850" s="404">
        <f>IF(V849="賃金で算定",0,INT(AH850*AL850/100))</f>
        <v>0</v>
      </c>
      <c r="AO850" s="405"/>
      <c r="AP850" s="405"/>
      <c r="AQ850" s="405"/>
      <c r="AR850" s="405"/>
      <c r="AS850" s="39"/>
      <c r="AT850" s="58"/>
      <c r="AU850" s="58"/>
      <c r="AV850" s="55"/>
      <c r="AW850" s="57"/>
      <c r="AX850" s="282"/>
      <c r="AY850" s="352">
        <f t="shared" ref="AY850" si="479">AH850</f>
        <v>0</v>
      </c>
      <c r="AZ850" s="350">
        <f>IF(AV849&lt;=設定シート!C$85,AH850,IF(AND(AV849&gt;=設定シート!E$85,AV849&lt;=設定シート!G$85),AH850*105/108,AH850))</f>
        <v>0</v>
      </c>
      <c r="BA850" s="347"/>
      <c r="BB850" s="350">
        <f t="shared" ref="BB850" si="480">IF($AL850="賃金で算定",0,INT(AY850*$AL850/100))</f>
        <v>0</v>
      </c>
      <c r="BC850" s="350">
        <f>IF(AY850=AZ850,BB850,AZ850*$AL850/100)</f>
        <v>0</v>
      </c>
      <c r="BD850" s="234"/>
      <c r="BE850" s="234"/>
      <c r="BL850" s="234">
        <f>IF(AY850=AZ850,0,1)</f>
        <v>0</v>
      </c>
      <c r="BM850" s="234" t="str">
        <f>IF(BL850=1,AL850,"")</f>
        <v/>
      </c>
    </row>
    <row r="851" spans="2:65" s="34" customFormat="1" ht="18" customHeight="1">
      <c r="B851" s="414"/>
      <c r="C851" s="415"/>
      <c r="D851" s="415"/>
      <c r="E851" s="415"/>
      <c r="F851" s="415"/>
      <c r="G851" s="415"/>
      <c r="H851" s="415"/>
      <c r="I851" s="451"/>
      <c r="J851" s="414"/>
      <c r="K851" s="415"/>
      <c r="L851" s="415"/>
      <c r="M851" s="415"/>
      <c r="N851" s="416"/>
      <c r="O851" s="389"/>
      <c r="P851" s="392" t="s">
        <v>45</v>
      </c>
      <c r="Q851" s="387"/>
      <c r="R851" s="380" t="s">
        <v>46</v>
      </c>
      <c r="S851" s="193"/>
      <c r="T851" s="420" t="s">
        <v>47</v>
      </c>
      <c r="U851" s="421"/>
      <c r="V851" s="422"/>
      <c r="W851" s="423"/>
      <c r="X851" s="423"/>
      <c r="Y851" s="77"/>
      <c r="Z851" s="41"/>
      <c r="AA851" s="42"/>
      <c r="AB851" s="42"/>
      <c r="AC851" s="43"/>
      <c r="AD851" s="41"/>
      <c r="AE851" s="42"/>
      <c r="AF851" s="42"/>
      <c r="AG851" s="48"/>
      <c r="AH851" s="409">
        <f>IF(V851="賃金で算定",V852+Z852-AD852,0)</f>
        <v>0</v>
      </c>
      <c r="AI851" s="410"/>
      <c r="AJ851" s="410"/>
      <c r="AK851" s="411"/>
      <c r="AL851" s="68"/>
      <c r="AM851" s="69"/>
      <c r="AN851" s="412"/>
      <c r="AO851" s="413"/>
      <c r="AP851" s="413"/>
      <c r="AQ851" s="413"/>
      <c r="AR851" s="413"/>
      <c r="AS851" s="40"/>
      <c r="AT851" s="58"/>
      <c r="AU851" s="58"/>
      <c r="AV851" s="55" t="str">
        <f>IF(OR(O851="",Q851=""),"", IF(O851&lt;20,DATE(O851+118,Q851,IF(S851="",1,S851)),DATE(O851+88,Q851,IF(S851="",1,S851))))</f>
        <v/>
      </c>
      <c r="AW851" s="57" t="str">
        <f>IF(AV851&lt;=設定シート!C$15,"昔",IF(AV851&lt;=設定シート!E$15,"上",IF(AV851&lt;=設定シート!G$15,"中","下")))</f>
        <v>下</v>
      </c>
      <c r="AX851" s="282">
        <f>IF(AV851&lt;=設定シート!$E$36,5,IF(AV851&lt;=設定シート!$I$36,7,IF(AV851&lt;=設定シート!$M$36,9,11)))</f>
        <v>11</v>
      </c>
      <c r="AY851" s="351"/>
      <c r="AZ851" s="349"/>
      <c r="BA851" s="353">
        <f t="shared" ref="BA851" si="481">AN851</f>
        <v>0</v>
      </c>
      <c r="BB851" s="349"/>
      <c r="BC851" s="349"/>
      <c r="BD851" s="234"/>
      <c r="BE851" s="234"/>
      <c r="BL851" s="1"/>
      <c r="BM851" s="1"/>
    </row>
    <row r="852" spans="2:65" s="34" customFormat="1" ht="18" customHeight="1">
      <c r="B852" s="417"/>
      <c r="C852" s="418"/>
      <c r="D852" s="418"/>
      <c r="E852" s="418"/>
      <c r="F852" s="418"/>
      <c r="G852" s="418"/>
      <c r="H852" s="418"/>
      <c r="I852" s="452"/>
      <c r="J852" s="417"/>
      <c r="K852" s="418"/>
      <c r="L852" s="418"/>
      <c r="M852" s="418"/>
      <c r="N852" s="419"/>
      <c r="O852" s="390"/>
      <c r="P852" s="393" t="s">
        <v>45</v>
      </c>
      <c r="Q852" s="388"/>
      <c r="R852" s="381" t="s">
        <v>46</v>
      </c>
      <c r="S852" s="196"/>
      <c r="T852" s="424" t="s">
        <v>48</v>
      </c>
      <c r="U852" s="425"/>
      <c r="V852" s="426"/>
      <c r="W852" s="427"/>
      <c r="X852" s="427"/>
      <c r="Y852" s="428"/>
      <c r="Z852" s="426"/>
      <c r="AA852" s="427"/>
      <c r="AB852" s="427"/>
      <c r="AC852" s="427"/>
      <c r="AD852" s="426">
        <v>0</v>
      </c>
      <c r="AE852" s="427"/>
      <c r="AF852" s="427"/>
      <c r="AG852" s="428"/>
      <c r="AH852" s="402">
        <f>IF(V851="賃金で算定",0,V852+Z852-AD852)</f>
        <v>0</v>
      </c>
      <c r="AI852" s="402"/>
      <c r="AJ852" s="402"/>
      <c r="AK852" s="403"/>
      <c r="AL852" s="407">
        <f>IF(V851="賃金で算定","賃金で算定",IF(OR(V852=0,$F857="",AV851=""),0,IF(AW851="昔",VLOOKUP($F857,労務比率,AX851,FALSE),IF(AW851="上",VLOOKUP($F857,労務比率,AX851,FALSE),IF(AW851="中",VLOOKUP($F857,労務比率,AX851,FALSE),VLOOKUP($F857,労務比率,AX851,FALSE))))))</f>
        <v>0</v>
      </c>
      <c r="AM852" s="408"/>
      <c r="AN852" s="404">
        <f>IF(V851="賃金で算定",0,INT(AH852*AL852/100))</f>
        <v>0</v>
      </c>
      <c r="AO852" s="405"/>
      <c r="AP852" s="405"/>
      <c r="AQ852" s="405"/>
      <c r="AR852" s="405"/>
      <c r="AS852" s="39"/>
      <c r="AT852" s="58"/>
      <c r="AU852" s="58"/>
      <c r="AV852" s="55"/>
      <c r="AW852" s="57"/>
      <c r="AX852" s="282"/>
      <c r="AY852" s="352">
        <f t="shared" ref="AY852" si="482">AH852</f>
        <v>0</v>
      </c>
      <c r="AZ852" s="350">
        <f>IF(AV851&lt;=設定シート!C$85,AH852,IF(AND(AV851&gt;=設定シート!E$85,AV851&lt;=設定シート!G$85),AH852*105/108,AH852))</f>
        <v>0</v>
      </c>
      <c r="BA852" s="347"/>
      <c r="BB852" s="350">
        <f t="shared" ref="BB852" si="483">IF($AL852="賃金で算定",0,INT(AY852*$AL852/100))</f>
        <v>0</v>
      </c>
      <c r="BC852" s="350">
        <f>IF(AY852=AZ852,BB852,AZ852*$AL852/100)</f>
        <v>0</v>
      </c>
      <c r="BD852" s="234"/>
      <c r="BE852" s="234"/>
      <c r="BL852" s="234">
        <f>IF(AY852=AZ852,0,1)</f>
        <v>0</v>
      </c>
      <c r="BM852" s="234" t="str">
        <f>IF(BL852=1,AL852,"")</f>
        <v/>
      </c>
    </row>
    <row r="853" spans="2:65" s="34" customFormat="1" ht="18" customHeight="1">
      <c r="B853" s="414"/>
      <c r="C853" s="415"/>
      <c r="D853" s="415"/>
      <c r="E853" s="415"/>
      <c r="F853" s="415"/>
      <c r="G853" s="415"/>
      <c r="H853" s="415"/>
      <c r="I853" s="451"/>
      <c r="J853" s="414"/>
      <c r="K853" s="415"/>
      <c r="L853" s="415"/>
      <c r="M853" s="415"/>
      <c r="N853" s="416"/>
      <c r="O853" s="389"/>
      <c r="P853" s="392" t="s">
        <v>45</v>
      </c>
      <c r="Q853" s="387"/>
      <c r="R853" s="380" t="s">
        <v>46</v>
      </c>
      <c r="S853" s="193"/>
      <c r="T853" s="420" t="s">
        <v>47</v>
      </c>
      <c r="U853" s="421"/>
      <c r="V853" s="422"/>
      <c r="W853" s="423"/>
      <c r="X853" s="423"/>
      <c r="Y853" s="77"/>
      <c r="Z853" s="41"/>
      <c r="AA853" s="42"/>
      <c r="AB853" s="42"/>
      <c r="AC853" s="43"/>
      <c r="AD853" s="41"/>
      <c r="AE853" s="42"/>
      <c r="AF853" s="42"/>
      <c r="AG853" s="48"/>
      <c r="AH853" s="409">
        <f>IF(V853="賃金で算定",V854+Z854-AD854,0)</f>
        <v>0</v>
      </c>
      <c r="AI853" s="410"/>
      <c r="AJ853" s="410"/>
      <c r="AK853" s="411"/>
      <c r="AL853" s="68"/>
      <c r="AM853" s="69"/>
      <c r="AN853" s="412"/>
      <c r="AO853" s="413"/>
      <c r="AP853" s="413"/>
      <c r="AQ853" s="413"/>
      <c r="AR853" s="413"/>
      <c r="AS853" s="40"/>
      <c r="AT853" s="58"/>
      <c r="AU853" s="58"/>
      <c r="AV853" s="55" t="str">
        <f>IF(OR(O853="",Q853=""),"", IF(O853&lt;20,DATE(O853+118,Q853,IF(S853="",1,S853)),DATE(O853+88,Q853,IF(S853="",1,S853))))</f>
        <v/>
      </c>
      <c r="AW853" s="57" t="str">
        <f>IF(AV853&lt;=設定シート!C$15,"昔",IF(AV853&lt;=設定シート!E$15,"上",IF(AV853&lt;=設定シート!G$15,"中","下")))</f>
        <v>下</v>
      </c>
      <c r="AX853" s="282">
        <f>IF(AV853&lt;=設定シート!$E$36,5,IF(AV853&lt;=設定シート!$I$36,7,IF(AV853&lt;=設定シート!$M$36,9,11)))</f>
        <v>11</v>
      </c>
      <c r="AY853" s="351"/>
      <c r="AZ853" s="349"/>
      <c r="BA853" s="353">
        <f t="shared" ref="BA853" si="484">AN853</f>
        <v>0</v>
      </c>
      <c r="BB853" s="349"/>
      <c r="BC853" s="349"/>
      <c r="BD853" s="234"/>
      <c r="BE853" s="234"/>
      <c r="BL853" s="1"/>
      <c r="BM853" s="1"/>
    </row>
    <row r="854" spans="2:65" s="34" customFormat="1" ht="18" customHeight="1">
      <c r="B854" s="417"/>
      <c r="C854" s="418"/>
      <c r="D854" s="418"/>
      <c r="E854" s="418"/>
      <c r="F854" s="418"/>
      <c r="G854" s="418"/>
      <c r="H854" s="418"/>
      <c r="I854" s="452"/>
      <c r="J854" s="417"/>
      <c r="K854" s="418"/>
      <c r="L854" s="418"/>
      <c r="M854" s="418"/>
      <c r="N854" s="419"/>
      <c r="O854" s="390"/>
      <c r="P854" s="393" t="s">
        <v>45</v>
      </c>
      <c r="Q854" s="388"/>
      <c r="R854" s="381" t="s">
        <v>46</v>
      </c>
      <c r="S854" s="196"/>
      <c r="T854" s="424" t="s">
        <v>48</v>
      </c>
      <c r="U854" s="425"/>
      <c r="V854" s="426"/>
      <c r="W854" s="427"/>
      <c r="X854" s="427"/>
      <c r="Y854" s="428"/>
      <c r="Z854" s="426"/>
      <c r="AA854" s="427"/>
      <c r="AB854" s="427"/>
      <c r="AC854" s="427"/>
      <c r="AD854" s="426">
        <v>0</v>
      </c>
      <c r="AE854" s="427"/>
      <c r="AF854" s="427"/>
      <c r="AG854" s="428"/>
      <c r="AH854" s="402">
        <f>IF(V853="賃金で算定",0,V854+Z854-AD854)</f>
        <v>0</v>
      </c>
      <c r="AI854" s="402"/>
      <c r="AJ854" s="402"/>
      <c r="AK854" s="403"/>
      <c r="AL854" s="407">
        <f>IF(V853="賃金で算定","賃金で算定",IF(OR(V854=0,$F857="",AV853=""),0,IF(AW853="昔",VLOOKUP($F857,労務比率,AX853,FALSE),IF(AW853="上",VLOOKUP($F857,労務比率,AX853,FALSE),IF(AW853="中",VLOOKUP($F857,労務比率,AX853,FALSE),VLOOKUP($F857,労務比率,AX853,FALSE))))))</f>
        <v>0</v>
      </c>
      <c r="AM854" s="408"/>
      <c r="AN854" s="404">
        <f>IF(V853="賃金で算定",0,INT(AH854*AL854/100))</f>
        <v>0</v>
      </c>
      <c r="AO854" s="405"/>
      <c r="AP854" s="405"/>
      <c r="AQ854" s="405"/>
      <c r="AR854" s="405"/>
      <c r="AS854" s="39"/>
      <c r="AT854" s="58"/>
      <c r="AU854" s="58"/>
      <c r="AV854" s="55"/>
      <c r="AW854" s="57"/>
      <c r="AX854" s="282"/>
      <c r="AY854" s="352">
        <f t="shared" ref="AY854" si="485">AH854</f>
        <v>0</v>
      </c>
      <c r="AZ854" s="350">
        <f>IF(AV853&lt;=設定シート!C$85,AH854,IF(AND(AV853&gt;=設定シート!E$85,AV853&lt;=設定シート!G$85),AH854*105/108,AH854))</f>
        <v>0</v>
      </c>
      <c r="BA854" s="347"/>
      <c r="BB854" s="350">
        <f t="shared" ref="BB854" si="486">IF($AL854="賃金で算定",0,INT(AY854*$AL854/100))</f>
        <v>0</v>
      </c>
      <c r="BC854" s="350">
        <f>IF(AY854=AZ854,BB854,AZ854*$AL854/100)</f>
        <v>0</v>
      </c>
      <c r="BD854" s="234"/>
      <c r="BE854" s="234"/>
      <c r="BL854" s="234">
        <f>IF(AY854=AZ854,0,1)</f>
        <v>0</v>
      </c>
      <c r="BM854" s="234" t="str">
        <f>IF(BL854=1,AL854,"")</f>
        <v/>
      </c>
    </row>
    <row r="855" spans="2:65" s="34" customFormat="1" ht="18" customHeight="1">
      <c r="B855" s="414"/>
      <c r="C855" s="415"/>
      <c r="D855" s="415"/>
      <c r="E855" s="415"/>
      <c r="F855" s="415"/>
      <c r="G855" s="415"/>
      <c r="H855" s="415"/>
      <c r="I855" s="451"/>
      <c r="J855" s="414"/>
      <c r="K855" s="415"/>
      <c r="L855" s="415"/>
      <c r="M855" s="415"/>
      <c r="N855" s="416"/>
      <c r="O855" s="389"/>
      <c r="P855" s="392" t="s">
        <v>45</v>
      </c>
      <c r="Q855" s="387"/>
      <c r="R855" s="380" t="s">
        <v>46</v>
      </c>
      <c r="S855" s="193"/>
      <c r="T855" s="420" t="s">
        <v>47</v>
      </c>
      <c r="U855" s="421"/>
      <c r="V855" s="422"/>
      <c r="W855" s="423"/>
      <c r="X855" s="423"/>
      <c r="Y855" s="77"/>
      <c r="Z855" s="41"/>
      <c r="AA855" s="42"/>
      <c r="AB855" s="42"/>
      <c r="AC855" s="43"/>
      <c r="AD855" s="41"/>
      <c r="AE855" s="42"/>
      <c r="AF855" s="42"/>
      <c r="AG855" s="48"/>
      <c r="AH855" s="409">
        <f>IF(V855="賃金で算定",V856+Z856-AD856,0)</f>
        <v>0</v>
      </c>
      <c r="AI855" s="410"/>
      <c r="AJ855" s="410"/>
      <c r="AK855" s="411"/>
      <c r="AL855" s="68"/>
      <c r="AM855" s="69"/>
      <c r="AN855" s="412"/>
      <c r="AO855" s="413"/>
      <c r="AP855" s="413"/>
      <c r="AQ855" s="413"/>
      <c r="AR855" s="413"/>
      <c r="AS855" s="40"/>
      <c r="AT855" s="58"/>
      <c r="AU855" s="58"/>
      <c r="AV855" s="55" t="str">
        <f>IF(OR(O855="",Q855=""),"", IF(O855&lt;20,DATE(O855+118,Q855,IF(S855="",1,S855)),DATE(O855+88,Q855,IF(S855="",1,S855))))</f>
        <v/>
      </c>
      <c r="AW855" s="57" t="str">
        <f>IF(AV855&lt;=設定シート!C$15,"昔",IF(AV855&lt;=設定シート!E$15,"上",IF(AV855&lt;=設定シート!G$15,"中","下")))</f>
        <v>下</v>
      </c>
      <c r="AX855" s="282">
        <f>IF(AV855&lt;=設定シート!$E$36,5,IF(AV855&lt;=設定シート!$I$36,7,IF(AV855&lt;=設定シート!$M$36,9,11)))</f>
        <v>11</v>
      </c>
      <c r="AY855" s="351"/>
      <c r="AZ855" s="349"/>
      <c r="BA855" s="353">
        <f t="shared" ref="BA855" si="487">AN855</f>
        <v>0</v>
      </c>
      <c r="BB855" s="349"/>
      <c r="BC855" s="349"/>
      <c r="BD855" s="234"/>
      <c r="BE855" s="234"/>
      <c r="BL855" s="1"/>
      <c r="BM855" s="1"/>
    </row>
    <row r="856" spans="2:65" s="34" customFormat="1" ht="18" customHeight="1">
      <c r="B856" s="417"/>
      <c r="C856" s="418"/>
      <c r="D856" s="418"/>
      <c r="E856" s="418"/>
      <c r="F856" s="418"/>
      <c r="G856" s="418"/>
      <c r="H856" s="418"/>
      <c r="I856" s="452"/>
      <c r="J856" s="417"/>
      <c r="K856" s="418"/>
      <c r="L856" s="418"/>
      <c r="M856" s="418"/>
      <c r="N856" s="419"/>
      <c r="O856" s="390"/>
      <c r="P856" s="391" t="s">
        <v>45</v>
      </c>
      <c r="Q856" s="388"/>
      <c r="R856" s="381" t="s">
        <v>46</v>
      </c>
      <c r="S856" s="196"/>
      <c r="T856" s="424" t="s">
        <v>48</v>
      </c>
      <c r="U856" s="425"/>
      <c r="V856" s="426"/>
      <c r="W856" s="427"/>
      <c r="X856" s="427"/>
      <c r="Y856" s="428"/>
      <c r="Z856" s="426"/>
      <c r="AA856" s="427"/>
      <c r="AB856" s="427"/>
      <c r="AC856" s="427"/>
      <c r="AD856" s="426">
        <v>0</v>
      </c>
      <c r="AE856" s="427"/>
      <c r="AF856" s="427"/>
      <c r="AG856" s="428"/>
      <c r="AH856" s="404">
        <f>IF(V855="賃金で算定",0,V856+Z856-AD856)</f>
        <v>0</v>
      </c>
      <c r="AI856" s="405"/>
      <c r="AJ856" s="405"/>
      <c r="AK856" s="406"/>
      <c r="AL856" s="407">
        <f>IF(V855="賃金で算定","賃金で算定",IF(OR(V856=0,$F857="",AV855=""),0,IF(AW855="昔",VLOOKUP($F857,労務比率,AX855,FALSE),IF(AW855="上",VLOOKUP($F857,労務比率,AX855,FALSE),IF(AW855="中",VLOOKUP($F857,労務比率,AX855,FALSE),VLOOKUP($F857,労務比率,AX855,FALSE))))))</f>
        <v>0</v>
      </c>
      <c r="AM856" s="408"/>
      <c r="AN856" s="404">
        <f>IF(V855="賃金で算定",0,INT(AH856*AL856/100))</f>
        <v>0</v>
      </c>
      <c r="AO856" s="405"/>
      <c r="AP856" s="405"/>
      <c r="AQ856" s="405"/>
      <c r="AR856" s="405"/>
      <c r="AS856" s="39"/>
      <c r="AT856" s="58"/>
      <c r="AU856" s="58"/>
      <c r="AV856" s="55"/>
      <c r="AW856" s="57"/>
      <c r="AX856" s="282"/>
      <c r="AY856" s="352">
        <f t="shared" ref="AY856" si="488">AH856</f>
        <v>0</v>
      </c>
      <c r="AZ856" s="350">
        <f>IF(AV855&lt;=設定シート!C$85,AH856,IF(AND(AV855&gt;=設定シート!E$85,AV855&lt;=設定シート!G$85),AH856*105/108,AH856))</f>
        <v>0</v>
      </c>
      <c r="BA856" s="347"/>
      <c r="BB856" s="350">
        <f t="shared" ref="BB856" si="489">IF($AL856="賃金で算定",0,INT(AY856*$AL856/100))</f>
        <v>0</v>
      </c>
      <c r="BC856" s="350">
        <f>IF(AY856=AZ856,BB856,AZ856*$AL856/100)</f>
        <v>0</v>
      </c>
      <c r="BD856" s="234"/>
      <c r="BE856" s="234"/>
      <c r="BL856" s="234">
        <f>IF(AY856=AZ856,0,1)</f>
        <v>0</v>
      </c>
      <c r="BM856" s="234" t="str">
        <f>IF(BL856=1,AL856,"")</f>
        <v/>
      </c>
    </row>
    <row r="857" spans="2:65" s="34" customFormat="1" ht="18" customHeight="1">
      <c r="B857" s="430" t="s">
        <v>134</v>
      </c>
      <c r="C857" s="431"/>
      <c r="D857" s="431"/>
      <c r="E857" s="432"/>
      <c r="F857" s="439"/>
      <c r="G857" s="440"/>
      <c r="H857" s="440"/>
      <c r="I857" s="440"/>
      <c r="J857" s="440"/>
      <c r="K857" s="440"/>
      <c r="L857" s="440"/>
      <c r="M857" s="440"/>
      <c r="N857" s="441"/>
      <c r="O857" s="430" t="s">
        <v>49</v>
      </c>
      <c r="P857" s="431"/>
      <c r="Q857" s="431"/>
      <c r="R857" s="431"/>
      <c r="S857" s="431"/>
      <c r="T857" s="431"/>
      <c r="U857" s="432"/>
      <c r="V857" s="448">
        <f>AH857</f>
        <v>0</v>
      </c>
      <c r="W857" s="449"/>
      <c r="X857" s="449"/>
      <c r="Y857" s="450"/>
      <c r="Z857" s="318"/>
      <c r="AA857" s="319"/>
      <c r="AB857" s="319"/>
      <c r="AC857" s="43"/>
      <c r="AD857" s="318"/>
      <c r="AE857" s="319"/>
      <c r="AF857" s="319"/>
      <c r="AG857" s="43"/>
      <c r="AH857" s="409">
        <f>AH839+AH841+AH843+AH845+AH847+AH849+AH851+AH853+AH855</f>
        <v>0</v>
      </c>
      <c r="AI857" s="410"/>
      <c r="AJ857" s="410"/>
      <c r="AK857" s="411"/>
      <c r="AL857" s="70"/>
      <c r="AM857" s="71"/>
      <c r="AN857" s="409">
        <f>AN839+AN841+AN843+AN845+AN847+AN849+AN851+AN853+AN855</f>
        <v>0</v>
      </c>
      <c r="AO857" s="410"/>
      <c r="AP857" s="410"/>
      <c r="AQ857" s="410"/>
      <c r="AR857" s="410"/>
      <c r="AS857" s="320"/>
      <c r="AT857" s="58"/>
      <c r="AU857" s="58"/>
      <c r="AW857" s="57"/>
      <c r="AX857" s="282"/>
      <c r="AY857" s="351"/>
      <c r="AZ857" s="354"/>
      <c r="BA857" s="361">
        <f>BA839+BA841+BA843+BA845+BA847+BA849+BA851+BA853+BA855</f>
        <v>0</v>
      </c>
      <c r="BB857" s="362">
        <f>BB840+BB842+BB844+BB846+BB848+BB850+BB852+BB854+BB856</f>
        <v>0</v>
      </c>
      <c r="BC857" s="362">
        <f>SUMIF(BL840:BL856,0,BC840:BC856)+ROUNDDOWN(ROUNDDOWN(BL857*105/108,0)*BM857/100,0)</f>
        <v>0</v>
      </c>
      <c r="BD857" s="234"/>
      <c r="BE857" s="234"/>
      <c r="BL857" s="234">
        <f>SUMIF(BL840:BL856,1,AH840:AK856)</f>
        <v>0</v>
      </c>
      <c r="BM857" s="234">
        <f>IF(COUNT(BM840:BM856)=0,0,SUM(BM840:BM856)/COUNT(BM840:BM856))</f>
        <v>0</v>
      </c>
    </row>
    <row r="858" spans="2:65" s="34" customFormat="1" ht="18" customHeight="1">
      <c r="B858" s="433"/>
      <c r="C858" s="434"/>
      <c r="D858" s="434"/>
      <c r="E858" s="435"/>
      <c r="F858" s="442"/>
      <c r="G858" s="443"/>
      <c r="H858" s="443"/>
      <c r="I858" s="443"/>
      <c r="J858" s="443"/>
      <c r="K858" s="443"/>
      <c r="L858" s="443"/>
      <c r="M858" s="443"/>
      <c r="N858" s="444"/>
      <c r="O858" s="433"/>
      <c r="P858" s="434"/>
      <c r="Q858" s="434"/>
      <c r="R858" s="434"/>
      <c r="S858" s="434"/>
      <c r="T858" s="434"/>
      <c r="U858" s="435"/>
      <c r="V858" s="401">
        <f>V840+V842+V844+V846+V848+V850+V852+V854+V856-V857</f>
        <v>0</v>
      </c>
      <c r="W858" s="402"/>
      <c r="X858" s="402"/>
      <c r="Y858" s="403"/>
      <c r="Z858" s="401">
        <f>Z840+Z842+Z844+Z846+Z848+Z850+Z852+Z854+Z856</f>
        <v>0</v>
      </c>
      <c r="AA858" s="402"/>
      <c r="AB858" s="402"/>
      <c r="AC858" s="402"/>
      <c r="AD858" s="401">
        <f>AD840+AD842+AD844+AD846+AD848+AD850+AD852+AD854+AD856</f>
        <v>0</v>
      </c>
      <c r="AE858" s="402"/>
      <c r="AF858" s="402"/>
      <c r="AG858" s="402"/>
      <c r="AH858" s="401">
        <f>AY858</f>
        <v>0</v>
      </c>
      <c r="AI858" s="402"/>
      <c r="AJ858" s="402"/>
      <c r="AK858" s="402"/>
      <c r="AL858" s="325"/>
      <c r="AM858" s="326"/>
      <c r="AN858" s="401">
        <f>BB858</f>
        <v>0</v>
      </c>
      <c r="AO858" s="402"/>
      <c r="AP858" s="402"/>
      <c r="AQ858" s="402"/>
      <c r="AR858" s="402"/>
      <c r="AS858" s="322"/>
      <c r="AT858" s="58"/>
      <c r="AU858" s="58"/>
      <c r="AW858" s="57"/>
      <c r="AX858" s="282"/>
      <c r="AY858" s="357">
        <f>AY840+AY842+AY844+AY846+AY848+AY850+AY852+AY854+AY856</f>
        <v>0</v>
      </c>
      <c r="AZ858" s="359"/>
      <c r="BA858" s="359"/>
      <c r="BB858" s="355">
        <f>BB857</f>
        <v>0</v>
      </c>
      <c r="BC858" s="363"/>
      <c r="BD858" s="234"/>
      <c r="BE858" s="234"/>
    </row>
    <row r="859" spans="2:65" s="34" customFormat="1" ht="18" customHeight="1">
      <c r="B859" s="436"/>
      <c r="C859" s="437"/>
      <c r="D859" s="437"/>
      <c r="E859" s="438"/>
      <c r="F859" s="445"/>
      <c r="G859" s="446"/>
      <c r="H859" s="446"/>
      <c r="I859" s="446"/>
      <c r="J859" s="446"/>
      <c r="K859" s="446"/>
      <c r="L859" s="446"/>
      <c r="M859" s="446"/>
      <c r="N859" s="447"/>
      <c r="O859" s="436"/>
      <c r="P859" s="437"/>
      <c r="Q859" s="437"/>
      <c r="R859" s="437"/>
      <c r="S859" s="437"/>
      <c r="T859" s="437"/>
      <c r="U859" s="438"/>
      <c r="V859" s="404"/>
      <c r="W859" s="405"/>
      <c r="X859" s="405"/>
      <c r="Y859" s="406"/>
      <c r="Z859" s="404"/>
      <c r="AA859" s="405"/>
      <c r="AB859" s="405"/>
      <c r="AC859" s="405"/>
      <c r="AD859" s="404"/>
      <c r="AE859" s="405"/>
      <c r="AF859" s="405"/>
      <c r="AG859" s="405"/>
      <c r="AH859" s="404">
        <f>AZ859</f>
        <v>0</v>
      </c>
      <c r="AI859" s="405"/>
      <c r="AJ859" s="405"/>
      <c r="AK859" s="406"/>
      <c r="AL859" s="323"/>
      <c r="AM859" s="324"/>
      <c r="AN859" s="404">
        <f>BC859</f>
        <v>0</v>
      </c>
      <c r="AO859" s="405"/>
      <c r="AP859" s="405"/>
      <c r="AQ859" s="405"/>
      <c r="AR859" s="405"/>
      <c r="AS859" s="321"/>
      <c r="AT859" s="58"/>
      <c r="AU859" s="198"/>
      <c r="AW859" s="57"/>
      <c r="AX859" s="282"/>
      <c r="AY859" s="358"/>
      <c r="AZ859" s="360">
        <f>IF(AZ840+AZ842+AZ844+AZ846+AZ848+AZ850+AZ852+AZ854+AZ856=AY858,0,ROUNDDOWN(AZ840+AZ842+AZ844+AZ846+AZ848+AZ850+AZ852+AZ854+AZ856,0))</f>
        <v>0</v>
      </c>
      <c r="BA859" s="356"/>
      <c r="BB859" s="356"/>
      <c r="BC859" s="360">
        <f>IF(BC857=BB858,0,BC857)</f>
        <v>0</v>
      </c>
      <c r="BD859" s="234"/>
      <c r="BE859" s="234"/>
    </row>
    <row r="860" spans="2:65" s="34" customFormat="1" ht="18" customHeight="1">
      <c r="AD860" s="1" t="str">
        <f>IF(AND($F857="",$V857+$V858&gt;0),"事業の種類を選択してください。","")</f>
        <v/>
      </c>
      <c r="AE860" s="1"/>
      <c r="AF860" s="1"/>
      <c r="AG860" s="1"/>
      <c r="AH860" s="1"/>
      <c r="AI860" s="1"/>
      <c r="AJ860" s="1"/>
      <c r="AK860" s="1"/>
      <c r="AL860" s="1"/>
      <c r="AM860" s="1"/>
      <c r="AN860" s="429">
        <f>IF(AN857=0,0,AN857+IF(AN859=0,AN858,AN859))</f>
        <v>0</v>
      </c>
      <c r="AO860" s="429"/>
      <c r="AP860" s="429"/>
      <c r="AQ860" s="429"/>
      <c r="AR860" s="429"/>
      <c r="AS860" s="58"/>
      <c r="AT860" s="58"/>
      <c r="AU860" s="58"/>
      <c r="AW860" s="57"/>
      <c r="AX860" s="282"/>
      <c r="AY860" s="282"/>
      <c r="AZ860" s="282"/>
      <c r="BA860" s="282"/>
      <c r="BB860" s="282"/>
      <c r="BC860" s="282"/>
      <c r="BD860" s="234"/>
      <c r="BE860" s="234"/>
    </row>
    <row r="861" spans="2:65" s="34" customFormat="1" ht="31.5" customHeight="1">
      <c r="AN861" s="79"/>
      <c r="AO861" s="79"/>
      <c r="AP861" s="79"/>
      <c r="AQ861" s="79"/>
      <c r="AR861" s="79"/>
      <c r="AS861" s="58"/>
      <c r="AT861" s="58"/>
      <c r="AU861" s="58"/>
      <c r="AW861" s="57"/>
      <c r="AX861" s="282"/>
      <c r="AY861" s="282"/>
      <c r="AZ861" s="282"/>
      <c r="BA861" s="282"/>
      <c r="BB861" s="282"/>
      <c r="BC861" s="282"/>
      <c r="BD861" s="234"/>
      <c r="BE861" s="234"/>
    </row>
    <row r="862" spans="2:65" s="34" customFormat="1" ht="7.5" customHeight="1">
      <c r="X862" s="36"/>
      <c r="Y862" s="36"/>
      <c r="Z862" s="58"/>
      <c r="AA862" s="58"/>
      <c r="AB862" s="58"/>
      <c r="AC862" s="58"/>
      <c r="AD862" s="58"/>
      <c r="AE862" s="58"/>
      <c r="AF862" s="58"/>
      <c r="AG862" s="58"/>
      <c r="AH862" s="58"/>
      <c r="AI862" s="58"/>
      <c r="AJ862" s="58"/>
      <c r="AK862" s="58"/>
      <c r="AL862" s="58"/>
      <c r="AM862" s="58"/>
      <c r="AN862" s="58"/>
      <c r="AO862" s="58"/>
      <c r="AP862" s="58"/>
      <c r="AQ862" s="58"/>
      <c r="AR862" s="58"/>
      <c r="AS862" s="58"/>
      <c r="AT862" s="1"/>
      <c r="AU862" s="1"/>
      <c r="AW862" s="57"/>
      <c r="AX862" s="282"/>
      <c r="AY862" s="282"/>
      <c r="AZ862" s="282"/>
      <c r="BA862" s="282"/>
      <c r="BB862" s="282"/>
      <c r="BC862" s="282"/>
      <c r="BD862" s="234"/>
      <c r="BE862" s="234"/>
    </row>
    <row r="863" spans="2:65" s="34" customFormat="1" ht="10.5" customHeight="1">
      <c r="X863" s="36"/>
      <c r="Y863" s="36"/>
      <c r="Z863" s="58"/>
      <c r="AA863" s="58"/>
      <c r="AB863" s="58"/>
      <c r="AC863" s="58"/>
      <c r="AD863" s="58"/>
      <c r="AE863" s="58"/>
      <c r="AF863" s="58"/>
      <c r="AG863" s="58"/>
      <c r="AH863" s="58"/>
      <c r="AI863" s="58"/>
      <c r="AJ863" s="58"/>
      <c r="AK863" s="58"/>
      <c r="AL863" s="58"/>
      <c r="AM863" s="58"/>
      <c r="AN863" s="58"/>
      <c r="AO863" s="58"/>
      <c r="AP863" s="58"/>
      <c r="AQ863" s="58"/>
      <c r="AR863" s="58"/>
      <c r="AS863" s="58"/>
      <c r="AT863" s="1"/>
      <c r="AU863" s="1"/>
      <c r="AW863" s="57"/>
      <c r="AX863" s="282"/>
      <c r="AY863" s="282"/>
      <c r="AZ863" s="282"/>
      <c r="BA863" s="282"/>
      <c r="BB863" s="282"/>
      <c r="BC863" s="282"/>
      <c r="BD863" s="234"/>
      <c r="BE863" s="234"/>
    </row>
    <row r="864" spans="2:65" s="34" customFormat="1" ht="5.25" customHeight="1">
      <c r="X864" s="36"/>
      <c r="Y864" s="36"/>
      <c r="Z864" s="58"/>
      <c r="AA864" s="58"/>
      <c r="AB864" s="58"/>
      <c r="AC864" s="58"/>
      <c r="AD864" s="58"/>
      <c r="AE864" s="58"/>
      <c r="AF864" s="58"/>
      <c r="AG864" s="58"/>
      <c r="AH864" s="58"/>
      <c r="AI864" s="58"/>
      <c r="AJ864" s="58"/>
      <c r="AK864" s="58"/>
      <c r="AL864" s="58"/>
      <c r="AM864" s="58"/>
      <c r="AN864" s="58"/>
      <c r="AO864" s="58"/>
      <c r="AP864" s="58"/>
      <c r="AQ864" s="58"/>
      <c r="AR864" s="58"/>
      <c r="AS864" s="58"/>
      <c r="AT864" s="1"/>
      <c r="AU864" s="1"/>
      <c r="AW864" s="57"/>
      <c r="AX864" s="282"/>
      <c r="AY864" s="282"/>
      <c r="AZ864" s="282"/>
      <c r="BA864" s="282"/>
      <c r="BB864" s="282"/>
      <c r="BC864" s="282"/>
      <c r="BD864" s="234"/>
      <c r="BE864" s="234"/>
    </row>
    <row r="865" spans="2:65" s="34" customFormat="1" ht="5.25" customHeight="1">
      <c r="X865" s="36"/>
      <c r="Y865" s="36"/>
      <c r="Z865" s="58"/>
      <c r="AA865" s="58"/>
      <c r="AB865" s="58"/>
      <c r="AC865" s="58"/>
      <c r="AD865" s="58"/>
      <c r="AE865" s="58"/>
      <c r="AF865" s="58"/>
      <c r="AG865" s="58"/>
      <c r="AH865" s="58"/>
      <c r="AI865" s="58"/>
      <c r="AJ865" s="58"/>
      <c r="AK865" s="58"/>
      <c r="AL865" s="58"/>
      <c r="AM865" s="58"/>
      <c r="AN865" s="58"/>
      <c r="AO865" s="58"/>
      <c r="AP865" s="58"/>
      <c r="AQ865" s="58"/>
      <c r="AR865" s="58"/>
      <c r="AS865" s="58"/>
      <c r="AT865" s="1"/>
      <c r="AU865" s="1"/>
      <c r="AW865" s="57"/>
      <c r="AX865" s="282"/>
      <c r="AY865" s="282"/>
      <c r="AZ865" s="282"/>
      <c r="BA865" s="282"/>
      <c r="BB865" s="282"/>
      <c r="BC865" s="282"/>
      <c r="BD865" s="234"/>
      <c r="BE865" s="234"/>
    </row>
    <row r="866" spans="2:65" s="34" customFormat="1" ht="5.25" customHeight="1">
      <c r="X866" s="36"/>
      <c r="Y866" s="36"/>
      <c r="Z866" s="58"/>
      <c r="AA866" s="58"/>
      <c r="AB866" s="58"/>
      <c r="AC866" s="58"/>
      <c r="AD866" s="58"/>
      <c r="AE866" s="58"/>
      <c r="AF866" s="58"/>
      <c r="AG866" s="58"/>
      <c r="AH866" s="58"/>
      <c r="AI866" s="58"/>
      <c r="AJ866" s="58"/>
      <c r="AK866" s="58"/>
      <c r="AL866" s="58"/>
      <c r="AM866" s="58"/>
      <c r="AN866" s="58"/>
      <c r="AO866" s="58"/>
      <c r="AP866" s="58"/>
      <c r="AQ866" s="58"/>
      <c r="AR866" s="58"/>
      <c r="AS866" s="58"/>
      <c r="AT866" s="1"/>
      <c r="AU866" s="1"/>
      <c r="AW866" s="57"/>
      <c r="AX866" s="282"/>
      <c r="AY866" s="282"/>
      <c r="AZ866" s="282"/>
      <c r="BA866" s="282"/>
      <c r="BB866" s="282"/>
      <c r="BC866" s="282"/>
      <c r="BD866" s="234"/>
      <c r="BE866" s="234"/>
    </row>
    <row r="867" spans="2:65" s="34" customFormat="1" ht="5.25" customHeight="1">
      <c r="X867" s="36"/>
      <c r="Y867" s="36"/>
      <c r="Z867" s="58"/>
      <c r="AA867" s="58"/>
      <c r="AB867" s="58"/>
      <c r="AC867" s="58"/>
      <c r="AD867" s="58"/>
      <c r="AE867" s="58"/>
      <c r="AF867" s="58"/>
      <c r="AG867" s="58"/>
      <c r="AH867" s="58"/>
      <c r="AI867" s="58"/>
      <c r="AJ867" s="58"/>
      <c r="AK867" s="58"/>
      <c r="AL867" s="58"/>
      <c r="AM867" s="58"/>
      <c r="AN867" s="58"/>
      <c r="AO867" s="58"/>
      <c r="AP867" s="58"/>
      <c r="AQ867" s="58"/>
      <c r="AR867" s="58"/>
      <c r="AS867" s="58"/>
      <c r="AT867" s="1"/>
      <c r="AU867" s="1"/>
      <c r="AW867" s="57"/>
      <c r="AX867" s="282"/>
      <c r="AY867" s="282"/>
      <c r="AZ867" s="282"/>
      <c r="BA867" s="282"/>
      <c r="BB867" s="282"/>
      <c r="BC867" s="282"/>
      <c r="BD867" s="234"/>
      <c r="BE867" s="234"/>
    </row>
    <row r="868" spans="2:65" s="34" customFormat="1" ht="17.25" customHeight="1">
      <c r="B868" s="59" t="s">
        <v>50</v>
      </c>
      <c r="L868" s="58"/>
      <c r="M868" s="58"/>
      <c r="N868" s="58"/>
      <c r="O868" s="58"/>
      <c r="P868" s="58"/>
      <c r="Q868" s="58"/>
      <c r="R868" s="58"/>
      <c r="S868" s="60"/>
      <c r="T868" s="60"/>
      <c r="U868" s="60"/>
      <c r="V868" s="60"/>
      <c r="W868" s="60"/>
      <c r="X868" s="58"/>
      <c r="Y868" s="58"/>
      <c r="Z868" s="58"/>
      <c r="AA868" s="58"/>
      <c r="AB868" s="58"/>
      <c r="AC868" s="58"/>
      <c r="AL868" s="61"/>
      <c r="AM868" s="1"/>
      <c r="AN868" s="1"/>
      <c r="AO868" s="1"/>
      <c r="AP868" s="1"/>
      <c r="AW868" s="57"/>
      <c r="AX868" s="282"/>
      <c r="AY868" s="282"/>
      <c r="AZ868" s="282"/>
      <c r="BA868" s="282"/>
      <c r="BB868" s="282"/>
      <c r="BC868" s="282"/>
      <c r="BD868" s="234"/>
      <c r="BE868" s="234"/>
    </row>
    <row r="869" spans="2:65" s="34" customFormat="1" ht="12.75" customHeight="1">
      <c r="L869" s="58"/>
      <c r="M869" s="62"/>
      <c r="N869" s="62"/>
      <c r="O869" s="62"/>
      <c r="P869" s="62"/>
      <c r="Q869" s="62"/>
      <c r="R869" s="62"/>
      <c r="S869" s="62"/>
      <c r="T869" s="63"/>
      <c r="U869" s="63"/>
      <c r="V869" s="63"/>
      <c r="W869" s="63"/>
      <c r="X869" s="63"/>
      <c r="Y869" s="63"/>
      <c r="Z869" s="63"/>
      <c r="AA869" s="62"/>
      <c r="AB869" s="62"/>
      <c r="AC869" s="62"/>
      <c r="AL869" s="61"/>
      <c r="AM869" s="540" t="s">
        <v>325</v>
      </c>
      <c r="AN869" s="541"/>
      <c r="AO869" s="541"/>
      <c r="AP869" s="542"/>
      <c r="AW869" s="57"/>
      <c r="AX869" s="282"/>
      <c r="AY869" s="282"/>
      <c r="AZ869" s="282"/>
      <c r="BA869" s="282"/>
      <c r="BB869" s="282"/>
      <c r="BC869" s="282"/>
      <c r="BD869" s="234"/>
      <c r="BE869" s="234"/>
    </row>
    <row r="870" spans="2:65" s="34" customFormat="1" ht="12.75" customHeight="1">
      <c r="L870" s="58"/>
      <c r="M870" s="62"/>
      <c r="N870" s="62"/>
      <c r="O870" s="62"/>
      <c r="P870" s="62"/>
      <c r="Q870" s="62"/>
      <c r="R870" s="62"/>
      <c r="S870" s="62"/>
      <c r="T870" s="63"/>
      <c r="U870" s="63"/>
      <c r="V870" s="63"/>
      <c r="W870" s="63"/>
      <c r="X870" s="63"/>
      <c r="Y870" s="63"/>
      <c r="Z870" s="63"/>
      <c r="AA870" s="62"/>
      <c r="AB870" s="62"/>
      <c r="AC870" s="62"/>
      <c r="AL870" s="61"/>
      <c r="AM870" s="543"/>
      <c r="AN870" s="544"/>
      <c r="AO870" s="544"/>
      <c r="AP870" s="545"/>
      <c r="AW870" s="57"/>
      <c r="AX870" s="282"/>
      <c r="AY870" s="282"/>
      <c r="AZ870" s="282"/>
      <c r="BA870" s="282"/>
      <c r="BB870" s="282"/>
      <c r="BC870" s="282"/>
      <c r="BD870" s="234"/>
      <c r="BE870" s="234"/>
    </row>
    <row r="871" spans="2:65" s="34" customFormat="1" ht="12.75" customHeight="1">
      <c r="L871" s="58"/>
      <c r="M871" s="62"/>
      <c r="N871" s="62"/>
      <c r="O871" s="62"/>
      <c r="P871" s="62"/>
      <c r="Q871" s="62"/>
      <c r="R871" s="62"/>
      <c r="S871" s="62"/>
      <c r="T871" s="62"/>
      <c r="U871" s="62"/>
      <c r="V871" s="62"/>
      <c r="W871" s="62"/>
      <c r="X871" s="62"/>
      <c r="Y871" s="62"/>
      <c r="Z871" s="62"/>
      <c r="AA871" s="62"/>
      <c r="AB871" s="62"/>
      <c r="AC871" s="62"/>
      <c r="AL871" s="61"/>
      <c r="AM871" s="394"/>
      <c r="AN871" s="394"/>
      <c r="AO871" s="4"/>
      <c r="AP871" s="4"/>
      <c r="AW871" s="57"/>
      <c r="AX871" s="282"/>
      <c r="AY871" s="282"/>
      <c r="AZ871" s="282"/>
      <c r="BA871" s="282"/>
      <c r="BB871" s="282"/>
      <c r="BC871" s="282"/>
      <c r="BD871" s="234"/>
      <c r="BE871" s="234"/>
    </row>
    <row r="872" spans="2:65" s="34" customFormat="1" ht="6" customHeight="1">
      <c r="L872" s="58"/>
      <c r="M872" s="62"/>
      <c r="N872" s="62"/>
      <c r="O872" s="62"/>
      <c r="P872" s="62"/>
      <c r="Q872" s="62"/>
      <c r="R872" s="62"/>
      <c r="S872" s="62"/>
      <c r="T872" s="62"/>
      <c r="U872" s="62"/>
      <c r="V872" s="62"/>
      <c r="W872" s="62"/>
      <c r="X872" s="62"/>
      <c r="Y872" s="62"/>
      <c r="Z872" s="62"/>
      <c r="AA872" s="62"/>
      <c r="AB872" s="62"/>
      <c r="AC872" s="62"/>
      <c r="AL872" s="61"/>
      <c r="AM872" s="61"/>
      <c r="AW872" s="57"/>
      <c r="AX872" s="282"/>
      <c r="AY872" s="282"/>
      <c r="AZ872" s="282"/>
      <c r="BA872" s="282"/>
      <c r="BB872" s="282"/>
      <c r="BC872" s="282"/>
      <c r="BD872" s="234"/>
      <c r="BE872" s="234"/>
    </row>
    <row r="873" spans="2:65" s="34" customFormat="1" ht="12.75" customHeight="1">
      <c r="B873" s="515" t="s">
        <v>2</v>
      </c>
      <c r="C873" s="516"/>
      <c r="D873" s="516"/>
      <c r="E873" s="516"/>
      <c r="F873" s="516"/>
      <c r="G873" s="516"/>
      <c r="H873" s="516"/>
      <c r="I873" s="516"/>
      <c r="J873" s="518" t="s">
        <v>10</v>
      </c>
      <c r="K873" s="518"/>
      <c r="L873" s="64" t="s">
        <v>3</v>
      </c>
      <c r="M873" s="518" t="s">
        <v>11</v>
      </c>
      <c r="N873" s="518"/>
      <c r="O873" s="519" t="s">
        <v>12</v>
      </c>
      <c r="P873" s="518"/>
      <c r="Q873" s="518"/>
      <c r="R873" s="518"/>
      <c r="S873" s="518"/>
      <c r="T873" s="518"/>
      <c r="U873" s="518" t="s">
        <v>13</v>
      </c>
      <c r="V873" s="518"/>
      <c r="W873" s="518"/>
      <c r="X873" s="58"/>
      <c r="Y873" s="58"/>
      <c r="Z873" s="58"/>
      <c r="AA873" s="58"/>
      <c r="AB873" s="58"/>
      <c r="AC873" s="58"/>
      <c r="AD873" s="35"/>
      <c r="AE873" s="35"/>
      <c r="AF873" s="35"/>
      <c r="AG873" s="35"/>
      <c r="AH873" s="35"/>
      <c r="AI873" s="35"/>
      <c r="AJ873" s="35"/>
      <c r="AK873" s="58"/>
      <c r="AL873" s="520">
        <f ca="1">$AL$9</f>
        <v>30</v>
      </c>
      <c r="AM873" s="521"/>
      <c r="AN873" s="526" t="s">
        <v>4</v>
      </c>
      <c r="AO873" s="526"/>
      <c r="AP873" s="521">
        <v>22</v>
      </c>
      <c r="AQ873" s="521"/>
      <c r="AR873" s="529" t="s">
        <v>5</v>
      </c>
      <c r="AS873" s="530"/>
      <c r="AT873" s="58"/>
      <c r="AU873" s="58"/>
      <c r="AW873" s="57"/>
      <c r="AX873" s="282"/>
      <c r="AY873" s="282"/>
      <c r="AZ873" s="282"/>
      <c r="BA873" s="282"/>
      <c r="BB873" s="282"/>
      <c r="BC873" s="282"/>
      <c r="BD873" s="234"/>
      <c r="BE873" s="234"/>
    </row>
    <row r="874" spans="2:65" s="34" customFormat="1" ht="13.5" customHeight="1">
      <c r="B874" s="516"/>
      <c r="C874" s="516"/>
      <c r="D874" s="516"/>
      <c r="E874" s="516"/>
      <c r="F874" s="516"/>
      <c r="G874" s="516"/>
      <c r="H874" s="516"/>
      <c r="I874" s="516"/>
      <c r="J874" s="535">
        <f>$J$10</f>
        <v>0</v>
      </c>
      <c r="K874" s="473">
        <f>$K$10</f>
        <v>0</v>
      </c>
      <c r="L874" s="537">
        <f>$L$10</f>
        <v>0</v>
      </c>
      <c r="M874" s="476">
        <f>$M$10</f>
        <v>0</v>
      </c>
      <c r="N874" s="473">
        <f>$N$10</f>
        <v>0</v>
      </c>
      <c r="O874" s="476">
        <f>$O$10</f>
        <v>0</v>
      </c>
      <c r="P874" s="470">
        <f>$P$10</f>
        <v>0</v>
      </c>
      <c r="Q874" s="470">
        <f>$Q$10</f>
        <v>0</v>
      </c>
      <c r="R874" s="470">
        <f>$R$10</f>
        <v>0</v>
      </c>
      <c r="S874" s="470">
        <f>$S$10</f>
        <v>0</v>
      </c>
      <c r="T874" s="473">
        <f>$T$10</f>
        <v>0</v>
      </c>
      <c r="U874" s="476">
        <f>$U$10</f>
        <v>0</v>
      </c>
      <c r="V874" s="470">
        <f>$V$10</f>
        <v>0</v>
      </c>
      <c r="W874" s="473">
        <f>$W$10</f>
        <v>0</v>
      </c>
      <c r="X874" s="58"/>
      <c r="Y874" s="58"/>
      <c r="Z874" s="58"/>
      <c r="AA874" s="58"/>
      <c r="AB874" s="58"/>
      <c r="AC874" s="58"/>
      <c r="AD874" s="35"/>
      <c r="AE874" s="35"/>
      <c r="AF874" s="35"/>
      <c r="AG874" s="35"/>
      <c r="AH874" s="35"/>
      <c r="AI874" s="35"/>
      <c r="AJ874" s="35"/>
      <c r="AK874" s="58"/>
      <c r="AL874" s="522"/>
      <c r="AM874" s="523"/>
      <c r="AN874" s="527"/>
      <c r="AO874" s="527"/>
      <c r="AP874" s="523"/>
      <c r="AQ874" s="523"/>
      <c r="AR874" s="531"/>
      <c r="AS874" s="532"/>
      <c r="AT874" s="58"/>
      <c r="AU874" s="58"/>
      <c r="AW874" s="57"/>
      <c r="AX874" s="282"/>
      <c r="AY874" s="282"/>
      <c r="AZ874" s="282"/>
      <c r="BA874" s="282"/>
      <c r="BB874" s="282"/>
      <c r="BC874" s="282"/>
      <c r="BD874" s="234"/>
      <c r="BE874" s="234"/>
    </row>
    <row r="875" spans="2:65" s="34" customFormat="1" ht="9" customHeight="1">
      <c r="B875" s="516"/>
      <c r="C875" s="516"/>
      <c r="D875" s="516"/>
      <c r="E875" s="516"/>
      <c r="F875" s="516"/>
      <c r="G875" s="516"/>
      <c r="H875" s="516"/>
      <c r="I875" s="516"/>
      <c r="J875" s="536"/>
      <c r="K875" s="474"/>
      <c r="L875" s="538"/>
      <c r="M875" s="477"/>
      <c r="N875" s="474"/>
      <c r="O875" s="477"/>
      <c r="P875" s="471"/>
      <c r="Q875" s="471"/>
      <c r="R875" s="471"/>
      <c r="S875" s="471"/>
      <c r="T875" s="474"/>
      <c r="U875" s="477"/>
      <c r="V875" s="471"/>
      <c r="W875" s="474"/>
      <c r="X875" s="58"/>
      <c r="Y875" s="58"/>
      <c r="Z875" s="58"/>
      <c r="AA875" s="58"/>
      <c r="AB875" s="58"/>
      <c r="AC875" s="58"/>
      <c r="AD875" s="35"/>
      <c r="AE875" s="35"/>
      <c r="AF875" s="35"/>
      <c r="AG875" s="35"/>
      <c r="AH875" s="35"/>
      <c r="AI875" s="35"/>
      <c r="AJ875" s="35"/>
      <c r="AK875" s="58"/>
      <c r="AL875" s="524"/>
      <c r="AM875" s="525"/>
      <c r="AN875" s="528"/>
      <c r="AO875" s="528"/>
      <c r="AP875" s="525"/>
      <c r="AQ875" s="525"/>
      <c r="AR875" s="533"/>
      <c r="AS875" s="534"/>
      <c r="AT875" s="58"/>
      <c r="AU875" s="58"/>
      <c r="AW875" s="57"/>
      <c r="AX875" s="282"/>
      <c r="AY875" s="282"/>
      <c r="AZ875" s="282"/>
      <c r="BA875" s="282"/>
      <c r="BB875" s="282"/>
      <c r="BC875" s="282"/>
      <c r="BD875" s="234"/>
      <c r="BE875" s="234"/>
    </row>
    <row r="876" spans="2:65" s="34" customFormat="1" ht="6" customHeight="1">
      <c r="B876" s="517"/>
      <c r="C876" s="517"/>
      <c r="D876" s="517"/>
      <c r="E876" s="517"/>
      <c r="F876" s="517"/>
      <c r="G876" s="517"/>
      <c r="H876" s="517"/>
      <c r="I876" s="517"/>
      <c r="J876" s="536"/>
      <c r="K876" s="475"/>
      <c r="L876" s="539"/>
      <c r="M876" s="478"/>
      <c r="N876" s="475"/>
      <c r="O876" s="478"/>
      <c r="P876" s="472"/>
      <c r="Q876" s="472"/>
      <c r="R876" s="472"/>
      <c r="S876" s="472"/>
      <c r="T876" s="475"/>
      <c r="U876" s="478"/>
      <c r="V876" s="472"/>
      <c r="W876" s="475"/>
      <c r="X876" s="58"/>
      <c r="Y876" s="58"/>
      <c r="Z876" s="58"/>
      <c r="AA876" s="58"/>
      <c r="AB876" s="58"/>
      <c r="AC876" s="58"/>
      <c r="AD876" s="58"/>
      <c r="AE876" s="58"/>
      <c r="AF876" s="58"/>
      <c r="AG876" s="58"/>
      <c r="AH876" s="58"/>
      <c r="AI876" s="58"/>
      <c r="AJ876" s="58"/>
      <c r="AK876" s="58"/>
      <c r="AN876" s="1"/>
      <c r="AO876" s="1"/>
      <c r="AP876" s="1"/>
      <c r="AQ876" s="1"/>
      <c r="AR876" s="1"/>
      <c r="AS876" s="1"/>
      <c r="AT876" s="58"/>
      <c r="AU876" s="58"/>
      <c r="AW876" s="57"/>
      <c r="AX876" s="282"/>
      <c r="AY876" s="282"/>
      <c r="AZ876" s="282"/>
      <c r="BA876" s="282"/>
      <c r="BB876" s="282"/>
      <c r="BC876" s="282"/>
      <c r="BD876" s="234"/>
      <c r="BE876" s="234"/>
    </row>
    <row r="877" spans="2:65" s="34" customFormat="1" ht="15" customHeight="1">
      <c r="B877" s="455" t="s">
        <v>51</v>
      </c>
      <c r="C877" s="456"/>
      <c r="D877" s="456"/>
      <c r="E877" s="456"/>
      <c r="F877" s="456"/>
      <c r="G877" s="456"/>
      <c r="H877" s="456"/>
      <c r="I877" s="457"/>
      <c r="J877" s="455" t="s">
        <v>6</v>
      </c>
      <c r="K877" s="456"/>
      <c r="L877" s="456"/>
      <c r="M877" s="456"/>
      <c r="N877" s="464"/>
      <c r="O877" s="467" t="s">
        <v>52</v>
      </c>
      <c r="P877" s="456"/>
      <c r="Q877" s="456"/>
      <c r="R877" s="456"/>
      <c r="S877" s="456"/>
      <c r="T877" s="456"/>
      <c r="U877" s="457"/>
      <c r="V877" s="65" t="s">
        <v>53</v>
      </c>
      <c r="W877" s="66"/>
      <c r="X877" s="66"/>
      <c r="Y877" s="479" t="s">
        <v>54</v>
      </c>
      <c r="Z877" s="479"/>
      <c r="AA877" s="479"/>
      <c r="AB877" s="479"/>
      <c r="AC877" s="479"/>
      <c r="AD877" s="479"/>
      <c r="AE877" s="479"/>
      <c r="AF877" s="479"/>
      <c r="AG877" s="479"/>
      <c r="AH877" s="479"/>
      <c r="AI877" s="66"/>
      <c r="AJ877" s="66"/>
      <c r="AK877" s="67"/>
      <c r="AL877" s="480" t="s">
        <v>275</v>
      </c>
      <c r="AM877" s="480"/>
      <c r="AN877" s="481" t="s">
        <v>33</v>
      </c>
      <c r="AO877" s="481"/>
      <c r="AP877" s="481"/>
      <c r="AQ877" s="481"/>
      <c r="AR877" s="481"/>
      <c r="AS877" s="482"/>
      <c r="AT877" s="58"/>
      <c r="AU877" s="58"/>
      <c r="AW877" s="57"/>
      <c r="AX877" s="282"/>
      <c r="AY877" s="282"/>
      <c r="AZ877" s="282"/>
      <c r="BA877" s="282"/>
      <c r="BB877" s="282"/>
      <c r="BC877" s="282"/>
      <c r="BD877" s="234"/>
      <c r="BE877" s="234"/>
    </row>
    <row r="878" spans="2:65" s="34" customFormat="1" ht="13.5" customHeight="1">
      <c r="B878" s="458"/>
      <c r="C878" s="459"/>
      <c r="D878" s="459"/>
      <c r="E878" s="459"/>
      <c r="F878" s="459"/>
      <c r="G878" s="459"/>
      <c r="H878" s="459"/>
      <c r="I878" s="460"/>
      <c r="J878" s="458"/>
      <c r="K878" s="459"/>
      <c r="L878" s="459"/>
      <c r="M878" s="459"/>
      <c r="N878" s="465"/>
      <c r="O878" s="468"/>
      <c r="P878" s="459"/>
      <c r="Q878" s="459"/>
      <c r="R878" s="459"/>
      <c r="S878" s="459"/>
      <c r="T878" s="459"/>
      <c r="U878" s="460"/>
      <c r="V878" s="483" t="s">
        <v>7</v>
      </c>
      <c r="W878" s="484"/>
      <c r="X878" s="484"/>
      <c r="Y878" s="485"/>
      <c r="Z878" s="489" t="s">
        <v>16</v>
      </c>
      <c r="AA878" s="490"/>
      <c r="AB878" s="490"/>
      <c r="AC878" s="491"/>
      <c r="AD878" s="495" t="s">
        <v>17</v>
      </c>
      <c r="AE878" s="496"/>
      <c r="AF878" s="496"/>
      <c r="AG878" s="497"/>
      <c r="AH878" s="501" t="s">
        <v>135</v>
      </c>
      <c r="AI878" s="502"/>
      <c r="AJ878" s="502"/>
      <c r="AK878" s="503"/>
      <c r="AL878" s="507" t="s">
        <v>276</v>
      </c>
      <c r="AM878" s="507"/>
      <c r="AN878" s="509" t="s">
        <v>19</v>
      </c>
      <c r="AO878" s="510"/>
      <c r="AP878" s="510"/>
      <c r="AQ878" s="510"/>
      <c r="AR878" s="511"/>
      <c r="AS878" s="512"/>
      <c r="AT878" s="58"/>
      <c r="AU878" s="58"/>
      <c r="AW878" s="57"/>
      <c r="AX878" s="282"/>
      <c r="AY878" s="345" t="s">
        <v>302</v>
      </c>
      <c r="AZ878" s="345" t="s">
        <v>302</v>
      </c>
      <c r="BA878" s="345" t="s">
        <v>300</v>
      </c>
      <c r="BB878" s="667" t="s">
        <v>301</v>
      </c>
      <c r="BC878" s="668"/>
      <c r="BD878" s="234"/>
      <c r="BE878" s="234"/>
    </row>
    <row r="879" spans="2:65" s="34" customFormat="1" ht="13.5" customHeight="1">
      <c r="B879" s="461"/>
      <c r="C879" s="462"/>
      <c r="D879" s="462"/>
      <c r="E879" s="462"/>
      <c r="F879" s="462"/>
      <c r="G879" s="462"/>
      <c r="H879" s="462"/>
      <c r="I879" s="463"/>
      <c r="J879" s="461"/>
      <c r="K879" s="462"/>
      <c r="L879" s="462"/>
      <c r="M879" s="462"/>
      <c r="N879" s="466"/>
      <c r="O879" s="469"/>
      <c r="P879" s="462"/>
      <c r="Q879" s="462"/>
      <c r="R879" s="462"/>
      <c r="S879" s="462"/>
      <c r="T879" s="462"/>
      <c r="U879" s="463"/>
      <c r="V879" s="486"/>
      <c r="W879" s="487"/>
      <c r="X879" s="487"/>
      <c r="Y879" s="488"/>
      <c r="Z879" s="492"/>
      <c r="AA879" s="493"/>
      <c r="AB879" s="493"/>
      <c r="AC879" s="494"/>
      <c r="AD879" s="498"/>
      <c r="AE879" s="499"/>
      <c r="AF879" s="499"/>
      <c r="AG879" s="500"/>
      <c r="AH879" s="504"/>
      <c r="AI879" s="505"/>
      <c r="AJ879" s="505"/>
      <c r="AK879" s="506"/>
      <c r="AL879" s="508"/>
      <c r="AM879" s="508"/>
      <c r="AN879" s="513"/>
      <c r="AO879" s="513"/>
      <c r="AP879" s="513"/>
      <c r="AQ879" s="513"/>
      <c r="AR879" s="513"/>
      <c r="AS879" s="514"/>
      <c r="AT879" s="58"/>
      <c r="AU879" s="58"/>
      <c r="AW879" s="57"/>
      <c r="AX879" s="282"/>
      <c r="AY879" s="346"/>
      <c r="AZ879" s="347" t="s">
        <v>296</v>
      </c>
      <c r="BA879" s="347" t="s">
        <v>299</v>
      </c>
      <c r="BB879" s="348" t="s">
        <v>297</v>
      </c>
      <c r="BC879" s="347" t="s">
        <v>296</v>
      </c>
      <c r="BD879" s="234"/>
      <c r="BE879" s="234"/>
      <c r="BL879" s="234" t="s">
        <v>310</v>
      </c>
      <c r="BM879" s="234" t="s">
        <v>203</v>
      </c>
    </row>
    <row r="880" spans="2:65" s="34" customFormat="1" ht="18" customHeight="1">
      <c r="B880" s="414"/>
      <c r="C880" s="415"/>
      <c r="D880" s="415"/>
      <c r="E880" s="415"/>
      <c r="F880" s="415"/>
      <c r="G880" s="415"/>
      <c r="H880" s="415"/>
      <c r="I880" s="451"/>
      <c r="J880" s="414"/>
      <c r="K880" s="415"/>
      <c r="L880" s="415"/>
      <c r="M880" s="415"/>
      <c r="N880" s="416"/>
      <c r="O880" s="389"/>
      <c r="P880" s="392" t="s">
        <v>0</v>
      </c>
      <c r="Q880" s="387"/>
      <c r="R880" s="380" t="s">
        <v>1</v>
      </c>
      <c r="S880" s="193"/>
      <c r="T880" s="420" t="s">
        <v>56</v>
      </c>
      <c r="U880" s="421"/>
      <c r="V880" s="422"/>
      <c r="W880" s="423"/>
      <c r="X880" s="423"/>
      <c r="Y880" s="76" t="s">
        <v>8</v>
      </c>
      <c r="Z880" s="45"/>
      <c r="AA880" s="46"/>
      <c r="AB880" s="46"/>
      <c r="AC880" s="44" t="s">
        <v>8</v>
      </c>
      <c r="AD880" s="45"/>
      <c r="AE880" s="46"/>
      <c r="AF880" s="46"/>
      <c r="AG880" s="47" t="s">
        <v>8</v>
      </c>
      <c r="AH880" s="409">
        <f>IF(V880="賃金で算定",V881+Z881-AD881,0)</f>
        <v>0</v>
      </c>
      <c r="AI880" s="410"/>
      <c r="AJ880" s="410"/>
      <c r="AK880" s="411"/>
      <c r="AL880" s="68"/>
      <c r="AM880" s="69"/>
      <c r="AN880" s="412"/>
      <c r="AO880" s="413"/>
      <c r="AP880" s="413"/>
      <c r="AQ880" s="413"/>
      <c r="AR880" s="413"/>
      <c r="AS880" s="47" t="s">
        <v>8</v>
      </c>
      <c r="AT880" s="58"/>
      <c r="AU880" s="58"/>
      <c r="AV880" s="55" t="str">
        <f>IF(OR(O880="",Q880=""),"", IF(O880&lt;20,DATE(O880+118,Q880,IF(S880="",1,S880)),DATE(O880+88,Q880,IF(S880="",1,S880))))</f>
        <v/>
      </c>
      <c r="AW880" s="57" t="str">
        <f>IF(AV880&lt;=設定シート!C$15,"昔",IF(AV880&lt;=設定シート!E$15,"上",IF(AV880&lt;=設定シート!G$15,"中","下")))</f>
        <v>下</v>
      </c>
      <c r="AX880" s="282">
        <f>IF(AV880&lt;=設定シート!$E$36,5,IF(AV880&lt;=設定シート!$I$36,7,IF(AV880&lt;=設定シート!$M$36,9,11)))</f>
        <v>11</v>
      </c>
      <c r="AY880" s="351"/>
      <c r="AZ880" s="349"/>
      <c r="BA880" s="353">
        <f>AN880</f>
        <v>0</v>
      </c>
      <c r="BB880" s="349"/>
      <c r="BC880" s="349"/>
      <c r="BD880" s="234"/>
      <c r="BE880" s="234"/>
      <c r="BL880" s="1"/>
      <c r="BM880" s="1"/>
    </row>
    <row r="881" spans="2:65" s="34" customFormat="1" ht="18" customHeight="1">
      <c r="B881" s="417"/>
      <c r="C881" s="418"/>
      <c r="D881" s="418"/>
      <c r="E881" s="418"/>
      <c r="F881" s="418"/>
      <c r="G881" s="418"/>
      <c r="H881" s="418"/>
      <c r="I881" s="452"/>
      <c r="J881" s="417"/>
      <c r="K881" s="418"/>
      <c r="L881" s="418"/>
      <c r="M881" s="418"/>
      <c r="N881" s="419"/>
      <c r="O881" s="390"/>
      <c r="P881" s="386" t="s">
        <v>0</v>
      </c>
      <c r="Q881" s="388"/>
      <c r="R881" s="35" t="s">
        <v>1</v>
      </c>
      <c r="S881" s="196"/>
      <c r="T881" s="424" t="s">
        <v>57</v>
      </c>
      <c r="U881" s="425"/>
      <c r="V881" s="426"/>
      <c r="W881" s="427"/>
      <c r="X881" s="427"/>
      <c r="Y881" s="428"/>
      <c r="Z881" s="453"/>
      <c r="AA881" s="454"/>
      <c r="AB881" s="454"/>
      <c r="AC881" s="454"/>
      <c r="AD881" s="426">
        <v>0</v>
      </c>
      <c r="AE881" s="427"/>
      <c r="AF881" s="427"/>
      <c r="AG881" s="428"/>
      <c r="AH881" s="402">
        <f>IF(V880="賃金で算定",0,V881+Z881-AD881)</f>
        <v>0</v>
      </c>
      <c r="AI881" s="402"/>
      <c r="AJ881" s="402"/>
      <c r="AK881" s="403"/>
      <c r="AL881" s="407">
        <f>IF(V880="賃金で算定","賃金で算定",IF(OR(V881=0,$F898="",AV880=""),0,IF(AW880="昔",VLOOKUP($F898,労務比率,AX880,FALSE),IF(AW880="上",VLOOKUP($F898,労務比率,AX880,FALSE),IF(AW880="中",VLOOKUP($F898,労務比率,AX880,FALSE),VLOOKUP($F898,労務比率,AX880,FALSE))))))</f>
        <v>0</v>
      </c>
      <c r="AM881" s="408"/>
      <c r="AN881" s="404">
        <f>IF(V880="賃金で算定",0,INT(AH881*AL881/100))</f>
        <v>0</v>
      </c>
      <c r="AO881" s="405"/>
      <c r="AP881" s="405"/>
      <c r="AQ881" s="405"/>
      <c r="AR881" s="405"/>
      <c r="AS881" s="39"/>
      <c r="AT881" s="58"/>
      <c r="AU881" s="58"/>
      <c r="AV881" s="55"/>
      <c r="AW881" s="57"/>
      <c r="AX881" s="282"/>
      <c r="AY881" s="352">
        <f>AH881</f>
        <v>0</v>
      </c>
      <c r="AZ881" s="350">
        <f>IF(AV880&lt;=設定シート!C$85,AH881,IF(AND(AV880&gt;=設定シート!E$85,AV880&lt;=設定シート!G$85),AH881*105/108,AH881))</f>
        <v>0</v>
      </c>
      <c r="BA881" s="347"/>
      <c r="BB881" s="350">
        <f>IF($AL881="賃金で算定",0,INT(AY881*$AL881/100))</f>
        <v>0</v>
      </c>
      <c r="BC881" s="350">
        <f>IF(AY881=AZ881,BB881,AZ881*$AL881/100)</f>
        <v>0</v>
      </c>
      <c r="BD881" s="234"/>
      <c r="BE881" s="234"/>
      <c r="BL881" s="234">
        <f>IF(AY881=AZ881,0,1)</f>
        <v>0</v>
      </c>
      <c r="BM881" s="234" t="str">
        <f>IF(BL881=1,AL881,"")</f>
        <v/>
      </c>
    </row>
    <row r="882" spans="2:65" s="34" customFormat="1" ht="18" customHeight="1">
      <c r="B882" s="414"/>
      <c r="C882" s="415"/>
      <c r="D882" s="415"/>
      <c r="E882" s="415"/>
      <c r="F882" s="415"/>
      <c r="G882" s="415"/>
      <c r="H882" s="415"/>
      <c r="I882" s="451"/>
      <c r="J882" s="414"/>
      <c r="K882" s="415"/>
      <c r="L882" s="415"/>
      <c r="M882" s="415"/>
      <c r="N882" s="416"/>
      <c r="O882" s="389"/>
      <c r="P882" s="392" t="s">
        <v>45</v>
      </c>
      <c r="Q882" s="387"/>
      <c r="R882" s="380" t="s">
        <v>46</v>
      </c>
      <c r="S882" s="193"/>
      <c r="T882" s="420" t="s">
        <v>47</v>
      </c>
      <c r="U882" s="421"/>
      <c r="V882" s="422"/>
      <c r="W882" s="423"/>
      <c r="X882" s="423"/>
      <c r="Y882" s="77"/>
      <c r="Z882" s="41"/>
      <c r="AA882" s="42"/>
      <c r="AB882" s="42"/>
      <c r="AC882" s="43"/>
      <c r="AD882" s="41"/>
      <c r="AE882" s="42"/>
      <c r="AF882" s="42"/>
      <c r="AG882" s="48"/>
      <c r="AH882" s="409">
        <f>IF(V882="賃金で算定",V883+Z883-AD883,0)</f>
        <v>0</v>
      </c>
      <c r="AI882" s="410"/>
      <c r="AJ882" s="410"/>
      <c r="AK882" s="411"/>
      <c r="AL882" s="68"/>
      <c r="AM882" s="69"/>
      <c r="AN882" s="412"/>
      <c r="AO882" s="413"/>
      <c r="AP882" s="413"/>
      <c r="AQ882" s="413"/>
      <c r="AR882" s="413"/>
      <c r="AS882" s="40"/>
      <c r="AT882" s="58"/>
      <c r="AU882" s="58"/>
      <c r="AV882" s="55" t="str">
        <f>IF(OR(O882="",Q882=""),"", IF(O882&lt;20,DATE(O882+118,Q882,IF(S882="",1,S882)),DATE(O882+88,Q882,IF(S882="",1,S882))))</f>
        <v/>
      </c>
      <c r="AW882" s="57" t="str">
        <f>IF(AV882&lt;=設定シート!C$15,"昔",IF(AV882&lt;=設定シート!E$15,"上",IF(AV882&lt;=設定シート!G$15,"中","下")))</f>
        <v>下</v>
      </c>
      <c r="AX882" s="282">
        <f>IF(AV882&lt;=設定シート!$E$36,5,IF(AV882&lt;=設定シート!$I$36,7,IF(AV882&lt;=設定シート!$M$36,9,11)))</f>
        <v>11</v>
      </c>
      <c r="AY882" s="351"/>
      <c r="AZ882" s="349"/>
      <c r="BA882" s="353">
        <f t="shared" ref="BA882" si="490">AN882</f>
        <v>0</v>
      </c>
      <c r="BB882" s="349"/>
      <c r="BC882" s="349"/>
      <c r="BD882" s="234"/>
      <c r="BE882" s="234"/>
      <c r="BL882" s="234"/>
      <c r="BM882" s="234"/>
    </row>
    <row r="883" spans="2:65" s="34" customFormat="1" ht="18" customHeight="1">
      <c r="B883" s="417"/>
      <c r="C883" s="418"/>
      <c r="D883" s="418"/>
      <c r="E883" s="418"/>
      <c r="F883" s="418"/>
      <c r="G883" s="418"/>
      <c r="H883" s="418"/>
      <c r="I883" s="452"/>
      <c r="J883" s="417"/>
      <c r="K883" s="418"/>
      <c r="L883" s="418"/>
      <c r="M883" s="418"/>
      <c r="N883" s="419"/>
      <c r="O883" s="390"/>
      <c r="P883" s="393" t="s">
        <v>45</v>
      </c>
      <c r="Q883" s="388"/>
      <c r="R883" s="381" t="s">
        <v>46</v>
      </c>
      <c r="S883" s="196"/>
      <c r="T883" s="424" t="s">
        <v>48</v>
      </c>
      <c r="U883" s="425"/>
      <c r="V883" s="426"/>
      <c r="W883" s="427"/>
      <c r="X883" s="427"/>
      <c r="Y883" s="428"/>
      <c r="Z883" s="453"/>
      <c r="AA883" s="454"/>
      <c r="AB883" s="454"/>
      <c r="AC883" s="454"/>
      <c r="AD883" s="426">
        <v>0</v>
      </c>
      <c r="AE883" s="427"/>
      <c r="AF883" s="427"/>
      <c r="AG883" s="428"/>
      <c r="AH883" s="402">
        <f>IF(V882="賃金で算定",0,V883+Z883-AD883)</f>
        <v>0</v>
      </c>
      <c r="AI883" s="402"/>
      <c r="AJ883" s="402"/>
      <c r="AK883" s="403"/>
      <c r="AL883" s="407">
        <f>IF(V882="賃金で算定","賃金で算定",IF(OR(V883=0,$F898="",AV882=""),0,IF(AW882="昔",VLOOKUP($F898,労務比率,AX882,FALSE),IF(AW882="上",VLOOKUP($F898,労務比率,AX882,FALSE),IF(AW882="中",VLOOKUP($F898,労務比率,AX882,FALSE),VLOOKUP($F898,労務比率,AX882,FALSE))))))</f>
        <v>0</v>
      </c>
      <c r="AM883" s="408"/>
      <c r="AN883" s="404">
        <f>IF(V882="賃金で算定",0,INT(AH883*AL883/100))</f>
        <v>0</v>
      </c>
      <c r="AO883" s="405"/>
      <c r="AP883" s="405"/>
      <c r="AQ883" s="405"/>
      <c r="AR883" s="405"/>
      <c r="AS883" s="39"/>
      <c r="AT883" s="58"/>
      <c r="AU883" s="58"/>
      <c r="AV883" s="55"/>
      <c r="AW883" s="57"/>
      <c r="AX883" s="282"/>
      <c r="AY883" s="352">
        <f t="shared" ref="AY883" si="491">AH883</f>
        <v>0</v>
      </c>
      <c r="AZ883" s="350">
        <f>IF(AV882&lt;=設定シート!C$85,AH883,IF(AND(AV882&gt;=設定シート!E$85,AV882&lt;=設定シート!G$85),AH883*105/108,AH883))</f>
        <v>0</v>
      </c>
      <c r="BA883" s="347"/>
      <c r="BB883" s="350">
        <f t="shared" ref="BB883" si="492">IF($AL883="賃金で算定",0,INT(AY883*$AL883/100))</f>
        <v>0</v>
      </c>
      <c r="BC883" s="350">
        <f>IF(AY883=AZ883,BB883,AZ883*$AL883/100)</f>
        <v>0</v>
      </c>
      <c r="BD883" s="234"/>
      <c r="BE883" s="234"/>
      <c r="BL883" s="234">
        <f>IF(AY883=AZ883,0,1)</f>
        <v>0</v>
      </c>
      <c r="BM883" s="234" t="str">
        <f>IF(BL883=1,AL883,"")</f>
        <v/>
      </c>
    </row>
    <row r="884" spans="2:65" s="34" customFormat="1" ht="18" customHeight="1">
      <c r="B884" s="414"/>
      <c r="C884" s="415"/>
      <c r="D884" s="415"/>
      <c r="E884" s="415"/>
      <c r="F884" s="415"/>
      <c r="G884" s="415"/>
      <c r="H884" s="415"/>
      <c r="I884" s="451"/>
      <c r="J884" s="414"/>
      <c r="K884" s="415"/>
      <c r="L884" s="415"/>
      <c r="M884" s="415"/>
      <c r="N884" s="416"/>
      <c r="O884" s="389"/>
      <c r="P884" s="392" t="s">
        <v>45</v>
      </c>
      <c r="Q884" s="387"/>
      <c r="R884" s="380" t="s">
        <v>46</v>
      </c>
      <c r="S884" s="193"/>
      <c r="T884" s="420" t="s">
        <v>47</v>
      </c>
      <c r="U884" s="421"/>
      <c r="V884" s="422"/>
      <c r="W884" s="423"/>
      <c r="X884" s="423"/>
      <c r="Y884" s="77"/>
      <c r="Z884" s="41"/>
      <c r="AA884" s="42"/>
      <c r="AB884" s="42"/>
      <c r="AC884" s="43"/>
      <c r="AD884" s="41"/>
      <c r="AE884" s="42"/>
      <c r="AF884" s="42"/>
      <c r="AG884" s="48"/>
      <c r="AH884" s="409">
        <f>IF(V884="賃金で算定",V885+Z885-AD885,0)</f>
        <v>0</v>
      </c>
      <c r="AI884" s="410"/>
      <c r="AJ884" s="410"/>
      <c r="AK884" s="411"/>
      <c r="AL884" s="68"/>
      <c r="AM884" s="69"/>
      <c r="AN884" s="412"/>
      <c r="AO884" s="413"/>
      <c r="AP884" s="413"/>
      <c r="AQ884" s="413"/>
      <c r="AR884" s="413"/>
      <c r="AS884" s="40"/>
      <c r="AT884" s="58"/>
      <c r="AU884" s="58"/>
      <c r="AV884" s="55" t="str">
        <f>IF(OR(O884="",Q884=""),"", IF(O884&lt;20,DATE(O884+118,Q884,IF(S884="",1,S884)),DATE(O884+88,Q884,IF(S884="",1,S884))))</f>
        <v/>
      </c>
      <c r="AW884" s="57" t="str">
        <f>IF(AV884&lt;=設定シート!C$15,"昔",IF(AV884&lt;=設定シート!E$15,"上",IF(AV884&lt;=設定シート!G$15,"中","下")))</f>
        <v>下</v>
      </c>
      <c r="AX884" s="282">
        <f>IF(AV884&lt;=設定シート!$E$36,5,IF(AV884&lt;=設定シート!$I$36,7,IF(AV884&lt;=設定シート!$M$36,9,11)))</f>
        <v>11</v>
      </c>
      <c r="AY884" s="351"/>
      <c r="AZ884" s="349"/>
      <c r="BA884" s="353">
        <f t="shared" ref="BA884" si="493">AN884</f>
        <v>0</v>
      </c>
      <c r="BB884" s="349"/>
      <c r="BC884" s="349"/>
      <c r="BD884" s="234"/>
      <c r="BE884" s="234"/>
      <c r="BL884" s="1"/>
      <c r="BM884" s="1"/>
    </row>
    <row r="885" spans="2:65" s="34" customFormat="1" ht="18" customHeight="1">
      <c r="B885" s="417"/>
      <c r="C885" s="418"/>
      <c r="D885" s="418"/>
      <c r="E885" s="418"/>
      <c r="F885" s="418"/>
      <c r="G885" s="418"/>
      <c r="H885" s="418"/>
      <c r="I885" s="452"/>
      <c r="J885" s="417"/>
      <c r="K885" s="418"/>
      <c r="L885" s="418"/>
      <c r="M885" s="418"/>
      <c r="N885" s="419"/>
      <c r="O885" s="390"/>
      <c r="P885" s="393" t="s">
        <v>45</v>
      </c>
      <c r="Q885" s="388"/>
      <c r="R885" s="381" t="s">
        <v>46</v>
      </c>
      <c r="S885" s="196"/>
      <c r="T885" s="424" t="s">
        <v>48</v>
      </c>
      <c r="U885" s="425"/>
      <c r="V885" s="426"/>
      <c r="W885" s="427"/>
      <c r="X885" s="427"/>
      <c r="Y885" s="428"/>
      <c r="Z885" s="426"/>
      <c r="AA885" s="427"/>
      <c r="AB885" s="427"/>
      <c r="AC885" s="427"/>
      <c r="AD885" s="426">
        <v>0</v>
      </c>
      <c r="AE885" s="427"/>
      <c r="AF885" s="427"/>
      <c r="AG885" s="428"/>
      <c r="AH885" s="402">
        <f>IF(V884="賃金で算定",0,V885+Z885-AD885)</f>
        <v>0</v>
      </c>
      <c r="AI885" s="402"/>
      <c r="AJ885" s="402"/>
      <c r="AK885" s="403"/>
      <c r="AL885" s="407">
        <f>IF(V884="賃金で算定","賃金で算定",IF(OR(V885=0,$F898="",AV884=""),0,IF(AW884="昔",VLOOKUP($F898,労務比率,AX884,FALSE),IF(AW884="上",VLOOKUP($F898,労務比率,AX884,FALSE),IF(AW884="中",VLOOKUP($F898,労務比率,AX884,FALSE),VLOOKUP($F898,労務比率,AX884,FALSE))))))</f>
        <v>0</v>
      </c>
      <c r="AM885" s="408"/>
      <c r="AN885" s="404">
        <f>IF(V884="賃金で算定",0,INT(AH885*AL885/100))</f>
        <v>0</v>
      </c>
      <c r="AO885" s="405"/>
      <c r="AP885" s="405"/>
      <c r="AQ885" s="405"/>
      <c r="AR885" s="405"/>
      <c r="AS885" s="39"/>
      <c r="AT885" s="58"/>
      <c r="AU885" s="58"/>
      <c r="AV885" s="55"/>
      <c r="AW885" s="57"/>
      <c r="AX885" s="282"/>
      <c r="AY885" s="352">
        <f t="shared" ref="AY885" si="494">AH885</f>
        <v>0</v>
      </c>
      <c r="AZ885" s="350">
        <f>IF(AV884&lt;=設定シート!C$85,AH885,IF(AND(AV884&gt;=設定シート!E$85,AV884&lt;=設定シート!G$85),AH885*105/108,AH885))</f>
        <v>0</v>
      </c>
      <c r="BA885" s="347"/>
      <c r="BB885" s="350">
        <f t="shared" ref="BB885" si="495">IF($AL885="賃金で算定",0,INT(AY885*$AL885/100))</f>
        <v>0</v>
      </c>
      <c r="BC885" s="350">
        <f>IF(AY885=AZ885,BB885,AZ885*$AL885/100)</f>
        <v>0</v>
      </c>
      <c r="BD885" s="234"/>
      <c r="BE885" s="234"/>
      <c r="BL885" s="234">
        <f>IF(AY885=AZ885,0,1)</f>
        <v>0</v>
      </c>
      <c r="BM885" s="234" t="str">
        <f>IF(BL885=1,AL885,"")</f>
        <v/>
      </c>
    </row>
    <row r="886" spans="2:65" s="34" customFormat="1" ht="18" customHeight="1">
      <c r="B886" s="414"/>
      <c r="C886" s="415"/>
      <c r="D886" s="415"/>
      <c r="E886" s="415"/>
      <c r="F886" s="415"/>
      <c r="G886" s="415"/>
      <c r="H886" s="415"/>
      <c r="I886" s="451"/>
      <c r="J886" s="414"/>
      <c r="K886" s="415"/>
      <c r="L886" s="415"/>
      <c r="M886" s="415"/>
      <c r="N886" s="416"/>
      <c r="O886" s="389"/>
      <c r="P886" s="392" t="s">
        <v>45</v>
      </c>
      <c r="Q886" s="387"/>
      <c r="R886" s="380" t="s">
        <v>46</v>
      </c>
      <c r="S886" s="193"/>
      <c r="T886" s="420" t="s">
        <v>47</v>
      </c>
      <c r="U886" s="421"/>
      <c r="V886" s="422"/>
      <c r="W886" s="423"/>
      <c r="X886" s="423"/>
      <c r="Y886" s="78"/>
      <c r="Z886" s="37"/>
      <c r="AA886" s="38"/>
      <c r="AB886" s="38"/>
      <c r="AC886" s="49"/>
      <c r="AD886" s="37"/>
      <c r="AE886" s="38"/>
      <c r="AF886" s="38"/>
      <c r="AG886" s="50"/>
      <c r="AH886" s="409">
        <f>IF(V886="賃金で算定",V887+Z887-AD887,0)</f>
        <v>0</v>
      </c>
      <c r="AI886" s="410"/>
      <c r="AJ886" s="410"/>
      <c r="AK886" s="411"/>
      <c r="AL886" s="68"/>
      <c r="AM886" s="69"/>
      <c r="AN886" s="412"/>
      <c r="AO886" s="413"/>
      <c r="AP886" s="413"/>
      <c r="AQ886" s="413"/>
      <c r="AR886" s="413"/>
      <c r="AS886" s="40"/>
      <c r="AT886" s="58"/>
      <c r="AU886" s="58"/>
      <c r="AV886" s="55" t="str">
        <f>IF(OR(O886="",Q886=""),"", IF(O886&lt;20,DATE(O886+118,Q886,IF(S886="",1,S886)),DATE(O886+88,Q886,IF(S886="",1,S886))))</f>
        <v/>
      </c>
      <c r="AW886" s="57" t="str">
        <f>IF(AV886&lt;=設定シート!C$15,"昔",IF(AV886&lt;=設定シート!E$15,"上",IF(AV886&lt;=設定シート!G$15,"中","下")))</f>
        <v>下</v>
      </c>
      <c r="AX886" s="282">
        <f>IF(AV886&lt;=設定シート!$E$36,5,IF(AV886&lt;=設定シート!$I$36,7,IF(AV886&lt;=設定シート!$M$36,9,11)))</f>
        <v>11</v>
      </c>
      <c r="AY886" s="351"/>
      <c r="AZ886" s="349"/>
      <c r="BA886" s="353">
        <f t="shared" ref="BA886" si="496">AN886</f>
        <v>0</v>
      </c>
      <c r="BB886" s="349"/>
      <c r="BC886" s="349"/>
      <c r="BD886" s="234"/>
      <c r="BE886" s="234"/>
      <c r="BL886" s="1"/>
      <c r="BM886" s="1"/>
    </row>
    <row r="887" spans="2:65" s="34" customFormat="1" ht="18" customHeight="1">
      <c r="B887" s="417"/>
      <c r="C887" s="418"/>
      <c r="D887" s="418"/>
      <c r="E887" s="418"/>
      <c r="F887" s="418"/>
      <c r="G887" s="418"/>
      <c r="H887" s="418"/>
      <c r="I887" s="452"/>
      <c r="J887" s="417"/>
      <c r="K887" s="418"/>
      <c r="L887" s="418"/>
      <c r="M887" s="418"/>
      <c r="N887" s="419"/>
      <c r="O887" s="390"/>
      <c r="P887" s="393" t="s">
        <v>45</v>
      </c>
      <c r="Q887" s="388"/>
      <c r="R887" s="381" t="s">
        <v>46</v>
      </c>
      <c r="S887" s="196"/>
      <c r="T887" s="424" t="s">
        <v>48</v>
      </c>
      <c r="U887" s="425"/>
      <c r="V887" s="426"/>
      <c r="W887" s="427"/>
      <c r="X887" s="427"/>
      <c r="Y887" s="428"/>
      <c r="Z887" s="453"/>
      <c r="AA887" s="454"/>
      <c r="AB887" s="454"/>
      <c r="AC887" s="454"/>
      <c r="AD887" s="426">
        <v>0</v>
      </c>
      <c r="AE887" s="427"/>
      <c r="AF887" s="427"/>
      <c r="AG887" s="428"/>
      <c r="AH887" s="402">
        <f>IF(V886="賃金で算定",0,V887+Z887-AD887)</f>
        <v>0</v>
      </c>
      <c r="AI887" s="402"/>
      <c r="AJ887" s="402"/>
      <c r="AK887" s="403"/>
      <c r="AL887" s="407">
        <f>IF(V886="賃金で算定","賃金で算定",IF(OR(V887=0,$F898="",AV886=""),0,IF(AW886="昔",VLOOKUP($F898,労務比率,AX886,FALSE),IF(AW886="上",VLOOKUP($F898,労務比率,AX886,FALSE),IF(AW886="中",VLOOKUP($F898,労務比率,AX886,FALSE),VLOOKUP($F898,労務比率,AX886,FALSE))))))</f>
        <v>0</v>
      </c>
      <c r="AM887" s="408"/>
      <c r="AN887" s="404">
        <f>IF(V886="賃金で算定",0,INT(AH887*AL887/100))</f>
        <v>0</v>
      </c>
      <c r="AO887" s="405"/>
      <c r="AP887" s="405"/>
      <c r="AQ887" s="405"/>
      <c r="AR887" s="405"/>
      <c r="AS887" s="39"/>
      <c r="AT887" s="58"/>
      <c r="AU887" s="58"/>
      <c r="AV887" s="55"/>
      <c r="AW887" s="57"/>
      <c r="AX887" s="282"/>
      <c r="AY887" s="352">
        <f t="shared" ref="AY887" si="497">AH887</f>
        <v>0</v>
      </c>
      <c r="AZ887" s="350">
        <f>IF(AV886&lt;=設定シート!C$85,AH887,IF(AND(AV886&gt;=設定シート!E$85,AV886&lt;=設定シート!G$85),AH887*105/108,AH887))</f>
        <v>0</v>
      </c>
      <c r="BA887" s="347"/>
      <c r="BB887" s="350">
        <f t="shared" ref="BB887" si="498">IF($AL887="賃金で算定",0,INT(AY887*$AL887/100))</f>
        <v>0</v>
      </c>
      <c r="BC887" s="350">
        <f>IF(AY887=AZ887,BB887,AZ887*$AL887/100)</f>
        <v>0</v>
      </c>
      <c r="BD887" s="234"/>
      <c r="BE887" s="234"/>
      <c r="BL887" s="234">
        <f>IF(AY887=AZ887,0,1)</f>
        <v>0</v>
      </c>
      <c r="BM887" s="234" t="str">
        <f>IF(BL887=1,AL887,"")</f>
        <v/>
      </c>
    </row>
    <row r="888" spans="2:65" s="34" customFormat="1" ht="18" customHeight="1">
      <c r="B888" s="414"/>
      <c r="C888" s="415"/>
      <c r="D888" s="415"/>
      <c r="E888" s="415"/>
      <c r="F888" s="415"/>
      <c r="G888" s="415"/>
      <c r="H888" s="415"/>
      <c r="I888" s="451"/>
      <c r="J888" s="414"/>
      <c r="K888" s="415"/>
      <c r="L888" s="415"/>
      <c r="M888" s="415"/>
      <c r="N888" s="416"/>
      <c r="O888" s="389"/>
      <c r="P888" s="392" t="s">
        <v>45</v>
      </c>
      <c r="Q888" s="387"/>
      <c r="R888" s="380" t="s">
        <v>46</v>
      </c>
      <c r="S888" s="193"/>
      <c r="T888" s="420" t="s">
        <v>47</v>
      </c>
      <c r="U888" s="421"/>
      <c r="V888" s="422"/>
      <c r="W888" s="423"/>
      <c r="X888" s="423"/>
      <c r="Y888" s="77"/>
      <c r="Z888" s="41"/>
      <c r="AA888" s="42"/>
      <c r="AB888" s="42"/>
      <c r="AC888" s="43"/>
      <c r="AD888" s="41"/>
      <c r="AE888" s="42"/>
      <c r="AF888" s="42"/>
      <c r="AG888" s="48"/>
      <c r="AH888" s="409">
        <f>IF(V888="賃金で算定",V889+Z889-AD889,0)</f>
        <v>0</v>
      </c>
      <c r="AI888" s="410"/>
      <c r="AJ888" s="410"/>
      <c r="AK888" s="411"/>
      <c r="AL888" s="68"/>
      <c r="AM888" s="69"/>
      <c r="AN888" s="412"/>
      <c r="AO888" s="413"/>
      <c r="AP888" s="413"/>
      <c r="AQ888" s="413"/>
      <c r="AR888" s="413"/>
      <c r="AS888" s="40"/>
      <c r="AT888" s="58"/>
      <c r="AU888" s="58"/>
      <c r="AV888" s="55" t="str">
        <f>IF(OR(O888="",Q888=""),"", IF(O888&lt;20,DATE(O888+118,Q888,IF(S888="",1,S888)),DATE(O888+88,Q888,IF(S888="",1,S888))))</f>
        <v/>
      </c>
      <c r="AW888" s="57" t="str">
        <f>IF(AV888&lt;=設定シート!C$15,"昔",IF(AV888&lt;=設定シート!E$15,"上",IF(AV888&lt;=設定シート!G$15,"中","下")))</f>
        <v>下</v>
      </c>
      <c r="AX888" s="282">
        <f>IF(AV888&lt;=設定シート!$E$36,5,IF(AV888&lt;=設定シート!$I$36,7,IF(AV888&lt;=設定シート!$M$36,9,11)))</f>
        <v>11</v>
      </c>
      <c r="AY888" s="351"/>
      <c r="AZ888" s="349"/>
      <c r="BA888" s="353">
        <f t="shared" ref="BA888" si="499">AN888</f>
        <v>0</v>
      </c>
      <c r="BB888" s="349"/>
      <c r="BC888" s="349"/>
      <c r="BD888" s="234"/>
      <c r="BE888" s="234"/>
      <c r="BL888" s="1"/>
      <c r="BM888" s="1"/>
    </row>
    <row r="889" spans="2:65" s="34" customFormat="1" ht="18" customHeight="1">
      <c r="B889" s="417"/>
      <c r="C889" s="418"/>
      <c r="D889" s="418"/>
      <c r="E889" s="418"/>
      <c r="F889" s="418"/>
      <c r="G889" s="418"/>
      <c r="H889" s="418"/>
      <c r="I889" s="452"/>
      <c r="J889" s="417"/>
      <c r="K889" s="418"/>
      <c r="L889" s="418"/>
      <c r="M889" s="418"/>
      <c r="N889" s="419"/>
      <c r="O889" s="390"/>
      <c r="P889" s="393" t="s">
        <v>45</v>
      </c>
      <c r="Q889" s="388"/>
      <c r="R889" s="381" t="s">
        <v>46</v>
      </c>
      <c r="S889" s="196"/>
      <c r="T889" s="424" t="s">
        <v>48</v>
      </c>
      <c r="U889" s="425"/>
      <c r="V889" s="426"/>
      <c r="W889" s="427"/>
      <c r="X889" s="427"/>
      <c r="Y889" s="428"/>
      <c r="Z889" s="426"/>
      <c r="AA889" s="427"/>
      <c r="AB889" s="427"/>
      <c r="AC889" s="427"/>
      <c r="AD889" s="426">
        <v>0</v>
      </c>
      <c r="AE889" s="427"/>
      <c r="AF889" s="427"/>
      <c r="AG889" s="428"/>
      <c r="AH889" s="402">
        <f>IF(V888="賃金で算定",0,V889+Z889-AD889)</f>
        <v>0</v>
      </c>
      <c r="AI889" s="402"/>
      <c r="AJ889" s="402"/>
      <c r="AK889" s="403"/>
      <c r="AL889" s="407">
        <f>IF(V888="賃金で算定","賃金で算定",IF(OR(V889=0,$F898="",AV888=""),0,IF(AW888="昔",VLOOKUP($F898,労務比率,AX888,FALSE),IF(AW888="上",VLOOKUP($F898,労務比率,AX888,FALSE),IF(AW888="中",VLOOKUP($F898,労務比率,AX888,FALSE),VLOOKUP($F898,労務比率,AX888,FALSE))))))</f>
        <v>0</v>
      </c>
      <c r="AM889" s="408"/>
      <c r="AN889" s="404">
        <f>IF(V888="賃金で算定",0,INT(AH889*AL889/100))</f>
        <v>0</v>
      </c>
      <c r="AO889" s="405"/>
      <c r="AP889" s="405"/>
      <c r="AQ889" s="405"/>
      <c r="AR889" s="405"/>
      <c r="AS889" s="39"/>
      <c r="AT889" s="58"/>
      <c r="AU889" s="58"/>
      <c r="AV889" s="55"/>
      <c r="AW889" s="57"/>
      <c r="AX889" s="282"/>
      <c r="AY889" s="352">
        <f t="shared" ref="AY889" si="500">AH889</f>
        <v>0</v>
      </c>
      <c r="AZ889" s="350">
        <f>IF(AV888&lt;=設定シート!C$85,AH889,IF(AND(AV888&gt;=設定シート!E$85,AV888&lt;=設定シート!G$85),AH889*105/108,AH889))</f>
        <v>0</v>
      </c>
      <c r="BA889" s="347"/>
      <c r="BB889" s="350">
        <f t="shared" ref="BB889" si="501">IF($AL889="賃金で算定",0,INT(AY889*$AL889/100))</f>
        <v>0</v>
      </c>
      <c r="BC889" s="350">
        <f>IF(AY889=AZ889,BB889,AZ889*$AL889/100)</f>
        <v>0</v>
      </c>
      <c r="BD889" s="234"/>
      <c r="BE889" s="234"/>
      <c r="BL889" s="234">
        <f>IF(AY889=AZ889,0,1)</f>
        <v>0</v>
      </c>
      <c r="BM889" s="234" t="str">
        <f>IF(BL889=1,AL889,"")</f>
        <v/>
      </c>
    </row>
    <row r="890" spans="2:65" s="34" customFormat="1" ht="18" customHeight="1">
      <c r="B890" s="414"/>
      <c r="C890" s="415"/>
      <c r="D890" s="415"/>
      <c r="E890" s="415"/>
      <c r="F890" s="415"/>
      <c r="G890" s="415"/>
      <c r="H890" s="415"/>
      <c r="I890" s="451"/>
      <c r="J890" s="414"/>
      <c r="K890" s="415"/>
      <c r="L890" s="415"/>
      <c r="M890" s="415"/>
      <c r="N890" s="416"/>
      <c r="O890" s="389"/>
      <c r="P890" s="392" t="s">
        <v>45</v>
      </c>
      <c r="Q890" s="387"/>
      <c r="R890" s="380" t="s">
        <v>46</v>
      </c>
      <c r="S890" s="193"/>
      <c r="T890" s="420" t="s">
        <v>47</v>
      </c>
      <c r="U890" s="421"/>
      <c r="V890" s="422"/>
      <c r="W890" s="423"/>
      <c r="X890" s="423"/>
      <c r="Y890" s="77"/>
      <c r="Z890" s="41"/>
      <c r="AA890" s="42"/>
      <c r="AB890" s="42"/>
      <c r="AC890" s="43"/>
      <c r="AD890" s="41"/>
      <c r="AE890" s="42"/>
      <c r="AF890" s="42"/>
      <c r="AG890" s="48"/>
      <c r="AH890" s="409">
        <f>IF(V890="賃金で算定",V891+Z891-AD891,0)</f>
        <v>0</v>
      </c>
      <c r="AI890" s="410"/>
      <c r="AJ890" s="410"/>
      <c r="AK890" s="411"/>
      <c r="AL890" s="68"/>
      <c r="AM890" s="69"/>
      <c r="AN890" s="412"/>
      <c r="AO890" s="413"/>
      <c r="AP890" s="413"/>
      <c r="AQ890" s="413"/>
      <c r="AR890" s="413"/>
      <c r="AS890" s="40"/>
      <c r="AT890" s="58"/>
      <c r="AU890" s="58"/>
      <c r="AV890" s="55" t="str">
        <f>IF(OR(O890="",Q890=""),"", IF(O890&lt;20,DATE(O890+118,Q890,IF(S890="",1,S890)),DATE(O890+88,Q890,IF(S890="",1,S890))))</f>
        <v/>
      </c>
      <c r="AW890" s="57" t="str">
        <f>IF(AV890&lt;=設定シート!C$15,"昔",IF(AV890&lt;=設定シート!E$15,"上",IF(AV890&lt;=設定シート!G$15,"中","下")))</f>
        <v>下</v>
      </c>
      <c r="AX890" s="282">
        <f>IF(AV890&lt;=設定シート!$E$36,5,IF(AV890&lt;=設定シート!$I$36,7,IF(AV890&lt;=設定シート!$M$36,9,11)))</f>
        <v>11</v>
      </c>
      <c r="AY890" s="351"/>
      <c r="AZ890" s="349"/>
      <c r="BA890" s="353">
        <f t="shared" ref="BA890" si="502">AN890</f>
        <v>0</v>
      </c>
      <c r="BB890" s="349"/>
      <c r="BC890" s="349"/>
      <c r="BD890" s="234"/>
      <c r="BE890" s="234"/>
      <c r="BL890" s="1"/>
      <c r="BM890" s="1"/>
    </row>
    <row r="891" spans="2:65" s="34" customFormat="1" ht="18" customHeight="1">
      <c r="B891" s="417"/>
      <c r="C891" s="418"/>
      <c r="D891" s="418"/>
      <c r="E891" s="418"/>
      <c r="F891" s="418"/>
      <c r="G891" s="418"/>
      <c r="H891" s="418"/>
      <c r="I891" s="452"/>
      <c r="J891" s="417"/>
      <c r="K891" s="418"/>
      <c r="L891" s="418"/>
      <c r="M891" s="418"/>
      <c r="N891" s="419"/>
      <c r="O891" s="390"/>
      <c r="P891" s="393" t="s">
        <v>45</v>
      </c>
      <c r="Q891" s="388"/>
      <c r="R891" s="381" t="s">
        <v>46</v>
      </c>
      <c r="S891" s="196"/>
      <c r="T891" s="424" t="s">
        <v>48</v>
      </c>
      <c r="U891" s="425"/>
      <c r="V891" s="426"/>
      <c r="W891" s="427"/>
      <c r="X891" s="427"/>
      <c r="Y891" s="428"/>
      <c r="Z891" s="426"/>
      <c r="AA891" s="427"/>
      <c r="AB891" s="427"/>
      <c r="AC891" s="427"/>
      <c r="AD891" s="426">
        <v>0</v>
      </c>
      <c r="AE891" s="427"/>
      <c r="AF891" s="427"/>
      <c r="AG891" s="428"/>
      <c r="AH891" s="402">
        <f>IF(V890="賃金で算定",0,V891+Z891-AD891)</f>
        <v>0</v>
      </c>
      <c r="AI891" s="402"/>
      <c r="AJ891" s="402"/>
      <c r="AK891" s="403"/>
      <c r="AL891" s="407">
        <f>IF(V890="賃金で算定","賃金で算定",IF(OR(V891=0,$F898="",AV890=""),0,IF(AW890="昔",VLOOKUP($F898,労務比率,AX890,FALSE),IF(AW890="上",VLOOKUP($F898,労務比率,AX890,FALSE),IF(AW890="中",VLOOKUP($F898,労務比率,AX890,FALSE),VLOOKUP($F898,労務比率,AX890,FALSE))))))</f>
        <v>0</v>
      </c>
      <c r="AM891" s="408"/>
      <c r="AN891" s="404">
        <f>IF(V890="賃金で算定",0,INT(AH891*AL891/100))</f>
        <v>0</v>
      </c>
      <c r="AO891" s="405"/>
      <c r="AP891" s="405"/>
      <c r="AQ891" s="405"/>
      <c r="AR891" s="405"/>
      <c r="AS891" s="39"/>
      <c r="AT891" s="58"/>
      <c r="AU891" s="58"/>
      <c r="AV891" s="55"/>
      <c r="AW891" s="57"/>
      <c r="AX891" s="282"/>
      <c r="AY891" s="352">
        <f t="shared" ref="AY891" si="503">AH891</f>
        <v>0</v>
      </c>
      <c r="AZ891" s="350">
        <f>IF(AV890&lt;=設定シート!C$85,AH891,IF(AND(AV890&gt;=設定シート!E$85,AV890&lt;=設定シート!G$85),AH891*105/108,AH891))</f>
        <v>0</v>
      </c>
      <c r="BA891" s="347"/>
      <c r="BB891" s="350">
        <f t="shared" ref="BB891" si="504">IF($AL891="賃金で算定",0,INT(AY891*$AL891/100))</f>
        <v>0</v>
      </c>
      <c r="BC891" s="350">
        <f>IF(AY891=AZ891,BB891,AZ891*$AL891/100)</f>
        <v>0</v>
      </c>
      <c r="BD891" s="234"/>
      <c r="BE891" s="234"/>
      <c r="BL891" s="234">
        <f>IF(AY891=AZ891,0,1)</f>
        <v>0</v>
      </c>
      <c r="BM891" s="234" t="str">
        <f>IF(BL891=1,AL891,"")</f>
        <v/>
      </c>
    </row>
    <row r="892" spans="2:65" s="34" customFormat="1" ht="18" customHeight="1">
      <c r="B892" s="414"/>
      <c r="C892" s="415"/>
      <c r="D892" s="415"/>
      <c r="E892" s="415"/>
      <c r="F892" s="415"/>
      <c r="G892" s="415"/>
      <c r="H892" s="415"/>
      <c r="I892" s="451"/>
      <c r="J892" s="414"/>
      <c r="K892" s="415"/>
      <c r="L892" s="415"/>
      <c r="M892" s="415"/>
      <c r="N892" s="416"/>
      <c r="O892" s="389"/>
      <c r="P892" s="392" t="s">
        <v>45</v>
      </c>
      <c r="Q892" s="387"/>
      <c r="R892" s="380" t="s">
        <v>46</v>
      </c>
      <c r="S892" s="193"/>
      <c r="T892" s="420" t="s">
        <v>47</v>
      </c>
      <c r="U892" s="421"/>
      <c r="V892" s="422"/>
      <c r="W892" s="423"/>
      <c r="X892" s="423"/>
      <c r="Y892" s="77"/>
      <c r="Z892" s="41"/>
      <c r="AA892" s="42"/>
      <c r="AB892" s="42"/>
      <c r="AC892" s="43"/>
      <c r="AD892" s="41"/>
      <c r="AE892" s="42"/>
      <c r="AF892" s="42"/>
      <c r="AG892" s="48"/>
      <c r="AH892" s="409">
        <f>IF(V892="賃金で算定",V893+Z893-AD893,0)</f>
        <v>0</v>
      </c>
      <c r="AI892" s="410"/>
      <c r="AJ892" s="410"/>
      <c r="AK892" s="411"/>
      <c r="AL892" s="68"/>
      <c r="AM892" s="69"/>
      <c r="AN892" s="412"/>
      <c r="AO892" s="413"/>
      <c r="AP892" s="413"/>
      <c r="AQ892" s="413"/>
      <c r="AR892" s="413"/>
      <c r="AS892" s="40"/>
      <c r="AT892" s="58"/>
      <c r="AU892" s="58"/>
      <c r="AV892" s="55" t="str">
        <f>IF(OR(O892="",Q892=""),"", IF(O892&lt;20,DATE(O892+118,Q892,IF(S892="",1,S892)),DATE(O892+88,Q892,IF(S892="",1,S892))))</f>
        <v/>
      </c>
      <c r="AW892" s="57" t="str">
        <f>IF(AV892&lt;=設定シート!C$15,"昔",IF(AV892&lt;=設定シート!E$15,"上",IF(AV892&lt;=設定シート!G$15,"中","下")))</f>
        <v>下</v>
      </c>
      <c r="AX892" s="282">
        <f>IF(AV892&lt;=設定シート!$E$36,5,IF(AV892&lt;=設定シート!$I$36,7,IF(AV892&lt;=設定シート!$M$36,9,11)))</f>
        <v>11</v>
      </c>
      <c r="AY892" s="351"/>
      <c r="AZ892" s="349"/>
      <c r="BA892" s="353">
        <f t="shared" ref="BA892" si="505">AN892</f>
        <v>0</v>
      </c>
      <c r="BB892" s="349"/>
      <c r="BC892" s="349"/>
      <c r="BD892" s="234"/>
      <c r="BE892" s="234"/>
      <c r="BL892" s="1"/>
      <c r="BM892" s="1"/>
    </row>
    <row r="893" spans="2:65" s="34" customFormat="1" ht="18" customHeight="1">
      <c r="B893" s="417"/>
      <c r="C893" s="418"/>
      <c r="D893" s="418"/>
      <c r="E893" s="418"/>
      <c r="F893" s="418"/>
      <c r="G893" s="418"/>
      <c r="H893" s="418"/>
      <c r="I893" s="452"/>
      <c r="J893" s="417"/>
      <c r="K893" s="418"/>
      <c r="L893" s="418"/>
      <c r="M893" s="418"/>
      <c r="N893" s="419"/>
      <c r="O893" s="390"/>
      <c r="P893" s="393" t="s">
        <v>45</v>
      </c>
      <c r="Q893" s="388"/>
      <c r="R893" s="381" t="s">
        <v>46</v>
      </c>
      <c r="S893" s="196"/>
      <c r="T893" s="424" t="s">
        <v>48</v>
      </c>
      <c r="U893" s="425"/>
      <c r="V893" s="426"/>
      <c r="W893" s="427"/>
      <c r="X893" s="427"/>
      <c r="Y893" s="428"/>
      <c r="Z893" s="426"/>
      <c r="AA893" s="427"/>
      <c r="AB893" s="427"/>
      <c r="AC893" s="427"/>
      <c r="AD893" s="426">
        <v>0</v>
      </c>
      <c r="AE893" s="427"/>
      <c r="AF893" s="427"/>
      <c r="AG893" s="428"/>
      <c r="AH893" s="402">
        <f>IF(V892="賃金で算定",0,V893+Z893-AD893)</f>
        <v>0</v>
      </c>
      <c r="AI893" s="402"/>
      <c r="AJ893" s="402"/>
      <c r="AK893" s="403"/>
      <c r="AL893" s="407">
        <f>IF(V892="賃金で算定","賃金で算定",IF(OR(V893=0,$F898="",AV892=""),0,IF(AW892="昔",VLOOKUP($F898,労務比率,AX892,FALSE),IF(AW892="上",VLOOKUP($F898,労務比率,AX892,FALSE),IF(AW892="中",VLOOKUP($F898,労務比率,AX892,FALSE),VLOOKUP($F898,労務比率,AX892,FALSE))))))</f>
        <v>0</v>
      </c>
      <c r="AM893" s="408"/>
      <c r="AN893" s="404">
        <f>IF(V892="賃金で算定",0,INT(AH893*AL893/100))</f>
        <v>0</v>
      </c>
      <c r="AO893" s="405"/>
      <c r="AP893" s="405"/>
      <c r="AQ893" s="405"/>
      <c r="AR893" s="405"/>
      <c r="AS893" s="39"/>
      <c r="AT893" s="58"/>
      <c r="AU893" s="58"/>
      <c r="AV893" s="55"/>
      <c r="AW893" s="57"/>
      <c r="AX893" s="282"/>
      <c r="AY893" s="352">
        <f t="shared" ref="AY893" si="506">AH893</f>
        <v>0</v>
      </c>
      <c r="AZ893" s="350">
        <f>IF(AV892&lt;=設定シート!C$85,AH893,IF(AND(AV892&gt;=設定シート!E$85,AV892&lt;=設定シート!G$85),AH893*105/108,AH893))</f>
        <v>0</v>
      </c>
      <c r="BA893" s="347"/>
      <c r="BB893" s="350">
        <f t="shared" ref="BB893" si="507">IF($AL893="賃金で算定",0,INT(AY893*$AL893/100))</f>
        <v>0</v>
      </c>
      <c r="BC893" s="350">
        <f>IF(AY893=AZ893,BB893,AZ893*$AL893/100)</f>
        <v>0</v>
      </c>
      <c r="BD893" s="234"/>
      <c r="BE893" s="234"/>
      <c r="BL893" s="234">
        <f>IF(AY893=AZ893,0,1)</f>
        <v>0</v>
      </c>
      <c r="BM893" s="234" t="str">
        <f>IF(BL893=1,AL893,"")</f>
        <v/>
      </c>
    </row>
    <row r="894" spans="2:65" s="34" customFormat="1" ht="18" customHeight="1">
      <c r="B894" s="414"/>
      <c r="C894" s="415"/>
      <c r="D894" s="415"/>
      <c r="E894" s="415"/>
      <c r="F894" s="415"/>
      <c r="G894" s="415"/>
      <c r="H894" s="415"/>
      <c r="I894" s="451"/>
      <c r="J894" s="414"/>
      <c r="K894" s="415"/>
      <c r="L894" s="415"/>
      <c r="M894" s="415"/>
      <c r="N894" s="416"/>
      <c r="O894" s="389"/>
      <c r="P894" s="392" t="s">
        <v>45</v>
      </c>
      <c r="Q894" s="387"/>
      <c r="R894" s="380" t="s">
        <v>46</v>
      </c>
      <c r="S894" s="193"/>
      <c r="T894" s="420" t="s">
        <v>47</v>
      </c>
      <c r="U894" s="421"/>
      <c r="V894" s="422"/>
      <c r="W894" s="423"/>
      <c r="X894" s="423"/>
      <c r="Y894" s="77"/>
      <c r="Z894" s="41"/>
      <c r="AA894" s="42"/>
      <c r="AB894" s="42"/>
      <c r="AC894" s="43"/>
      <c r="AD894" s="41"/>
      <c r="AE894" s="42"/>
      <c r="AF894" s="42"/>
      <c r="AG894" s="48"/>
      <c r="AH894" s="409">
        <f>IF(V894="賃金で算定",V895+Z895-AD895,0)</f>
        <v>0</v>
      </c>
      <c r="AI894" s="410"/>
      <c r="AJ894" s="410"/>
      <c r="AK894" s="411"/>
      <c r="AL894" s="68"/>
      <c r="AM894" s="69"/>
      <c r="AN894" s="412"/>
      <c r="AO894" s="413"/>
      <c r="AP894" s="413"/>
      <c r="AQ894" s="413"/>
      <c r="AR894" s="413"/>
      <c r="AS894" s="40"/>
      <c r="AT894" s="58"/>
      <c r="AU894" s="58"/>
      <c r="AV894" s="55" t="str">
        <f>IF(OR(O894="",Q894=""),"", IF(O894&lt;20,DATE(O894+118,Q894,IF(S894="",1,S894)),DATE(O894+88,Q894,IF(S894="",1,S894))))</f>
        <v/>
      </c>
      <c r="AW894" s="57" t="str">
        <f>IF(AV894&lt;=設定シート!C$15,"昔",IF(AV894&lt;=設定シート!E$15,"上",IF(AV894&lt;=設定シート!G$15,"中","下")))</f>
        <v>下</v>
      </c>
      <c r="AX894" s="282">
        <f>IF(AV894&lt;=設定シート!$E$36,5,IF(AV894&lt;=設定シート!$I$36,7,IF(AV894&lt;=設定シート!$M$36,9,11)))</f>
        <v>11</v>
      </c>
      <c r="AY894" s="351"/>
      <c r="AZ894" s="349"/>
      <c r="BA894" s="353">
        <f t="shared" ref="BA894" si="508">AN894</f>
        <v>0</v>
      </c>
      <c r="BB894" s="349"/>
      <c r="BC894" s="349"/>
      <c r="BD894" s="234"/>
      <c r="BE894" s="234"/>
      <c r="BL894" s="1"/>
      <c r="BM894" s="1"/>
    </row>
    <row r="895" spans="2:65" s="34" customFormat="1" ht="18" customHeight="1">
      <c r="B895" s="417"/>
      <c r="C895" s="418"/>
      <c r="D895" s="418"/>
      <c r="E895" s="418"/>
      <c r="F895" s="418"/>
      <c r="G895" s="418"/>
      <c r="H895" s="418"/>
      <c r="I895" s="452"/>
      <c r="J895" s="417"/>
      <c r="K895" s="418"/>
      <c r="L895" s="418"/>
      <c r="M895" s="418"/>
      <c r="N895" s="419"/>
      <c r="O895" s="390"/>
      <c r="P895" s="393" t="s">
        <v>45</v>
      </c>
      <c r="Q895" s="388"/>
      <c r="R895" s="381" t="s">
        <v>46</v>
      </c>
      <c r="S895" s="196"/>
      <c r="T895" s="424" t="s">
        <v>48</v>
      </c>
      <c r="U895" s="425"/>
      <c r="V895" s="426"/>
      <c r="W895" s="427"/>
      <c r="X895" s="427"/>
      <c r="Y895" s="428"/>
      <c r="Z895" s="426"/>
      <c r="AA895" s="427"/>
      <c r="AB895" s="427"/>
      <c r="AC895" s="427"/>
      <c r="AD895" s="426">
        <v>0</v>
      </c>
      <c r="AE895" s="427"/>
      <c r="AF895" s="427"/>
      <c r="AG895" s="428"/>
      <c r="AH895" s="402">
        <f>IF(V894="賃金で算定",0,V895+Z895-AD895)</f>
        <v>0</v>
      </c>
      <c r="AI895" s="402"/>
      <c r="AJ895" s="402"/>
      <c r="AK895" s="403"/>
      <c r="AL895" s="407">
        <f>IF(V894="賃金で算定","賃金で算定",IF(OR(V895=0,$F898="",AV894=""),0,IF(AW894="昔",VLOOKUP($F898,労務比率,AX894,FALSE),IF(AW894="上",VLOOKUP($F898,労務比率,AX894,FALSE),IF(AW894="中",VLOOKUP($F898,労務比率,AX894,FALSE),VLOOKUP($F898,労務比率,AX894,FALSE))))))</f>
        <v>0</v>
      </c>
      <c r="AM895" s="408"/>
      <c r="AN895" s="404">
        <f>IF(V894="賃金で算定",0,INT(AH895*AL895/100))</f>
        <v>0</v>
      </c>
      <c r="AO895" s="405"/>
      <c r="AP895" s="405"/>
      <c r="AQ895" s="405"/>
      <c r="AR895" s="405"/>
      <c r="AS895" s="39"/>
      <c r="AT895" s="58"/>
      <c r="AU895" s="58"/>
      <c r="AV895" s="55"/>
      <c r="AW895" s="57"/>
      <c r="AX895" s="282"/>
      <c r="AY895" s="352">
        <f t="shared" ref="AY895" si="509">AH895</f>
        <v>0</v>
      </c>
      <c r="AZ895" s="350">
        <f>IF(AV894&lt;=設定シート!C$85,AH895,IF(AND(AV894&gt;=設定シート!E$85,AV894&lt;=設定シート!G$85),AH895*105/108,AH895))</f>
        <v>0</v>
      </c>
      <c r="BA895" s="347"/>
      <c r="BB895" s="350">
        <f t="shared" ref="BB895" si="510">IF($AL895="賃金で算定",0,INT(AY895*$AL895/100))</f>
        <v>0</v>
      </c>
      <c r="BC895" s="350">
        <f>IF(AY895=AZ895,BB895,AZ895*$AL895/100)</f>
        <v>0</v>
      </c>
      <c r="BD895" s="234"/>
      <c r="BE895" s="234"/>
      <c r="BL895" s="234">
        <f>IF(AY895=AZ895,0,1)</f>
        <v>0</v>
      </c>
      <c r="BM895" s="234" t="str">
        <f>IF(BL895=1,AL895,"")</f>
        <v/>
      </c>
    </row>
    <row r="896" spans="2:65" s="34" customFormat="1" ht="18" customHeight="1">
      <c r="B896" s="414"/>
      <c r="C896" s="415"/>
      <c r="D896" s="415"/>
      <c r="E896" s="415"/>
      <c r="F896" s="415"/>
      <c r="G896" s="415"/>
      <c r="H896" s="415"/>
      <c r="I896" s="451"/>
      <c r="J896" s="414"/>
      <c r="K896" s="415"/>
      <c r="L896" s="415"/>
      <c r="M896" s="415"/>
      <c r="N896" s="416"/>
      <c r="O896" s="389"/>
      <c r="P896" s="392" t="s">
        <v>45</v>
      </c>
      <c r="Q896" s="387"/>
      <c r="R896" s="380" t="s">
        <v>46</v>
      </c>
      <c r="S896" s="193"/>
      <c r="T896" s="420" t="s">
        <v>47</v>
      </c>
      <c r="U896" s="421"/>
      <c r="V896" s="422"/>
      <c r="W896" s="423"/>
      <c r="X896" s="423"/>
      <c r="Y896" s="77"/>
      <c r="Z896" s="41"/>
      <c r="AA896" s="42"/>
      <c r="AB896" s="42"/>
      <c r="AC896" s="43"/>
      <c r="AD896" s="41"/>
      <c r="AE896" s="42"/>
      <c r="AF896" s="42"/>
      <c r="AG896" s="48"/>
      <c r="AH896" s="409">
        <f>IF(V896="賃金で算定",V897+Z897-AD897,0)</f>
        <v>0</v>
      </c>
      <c r="AI896" s="410"/>
      <c r="AJ896" s="410"/>
      <c r="AK896" s="411"/>
      <c r="AL896" s="68"/>
      <c r="AM896" s="69"/>
      <c r="AN896" s="412"/>
      <c r="AO896" s="413"/>
      <c r="AP896" s="413"/>
      <c r="AQ896" s="413"/>
      <c r="AR896" s="413"/>
      <c r="AS896" s="40"/>
      <c r="AT896" s="58"/>
      <c r="AU896" s="58"/>
      <c r="AV896" s="55" t="str">
        <f>IF(OR(O896="",Q896=""),"", IF(O896&lt;20,DATE(O896+118,Q896,IF(S896="",1,S896)),DATE(O896+88,Q896,IF(S896="",1,S896))))</f>
        <v/>
      </c>
      <c r="AW896" s="57" t="str">
        <f>IF(AV896&lt;=設定シート!C$15,"昔",IF(AV896&lt;=設定シート!E$15,"上",IF(AV896&lt;=設定シート!G$15,"中","下")))</f>
        <v>下</v>
      </c>
      <c r="AX896" s="282">
        <f>IF(AV896&lt;=設定シート!$E$36,5,IF(AV896&lt;=設定シート!$I$36,7,IF(AV896&lt;=設定シート!$M$36,9,11)))</f>
        <v>11</v>
      </c>
      <c r="AY896" s="351"/>
      <c r="AZ896" s="349"/>
      <c r="BA896" s="353">
        <f t="shared" ref="BA896" si="511">AN896</f>
        <v>0</v>
      </c>
      <c r="BB896" s="349"/>
      <c r="BC896" s="349"/>
      <c r="BD896" s="234"/>
      <c r="BE896" s="234"/>
      <c r="BL896" s="1"/>
      <c r="BM896" s="1"/>
    </row>
    <row r="897" spans="2:65" s="34" customFormat="1" ht="18" customHeight="1">
      <c r="B897" s="417"/>
      <c r="C897" s="418"/>
      <c r="D897" s="418"/>
      <c r="E897" s="418"/>
      <c r="F897" s="418"/>
      <c r="G897" s="418"/>
      <c r="H897" s="418"/>
      <c r="I897" s="452"/>
      <c r="J897" s="417"/>
      <c r="K897" s="418"/>
      <c r="L897" s="418"/>
      <c r="M897" s="418"/>
      <c r="N897" s="419"/>
      <c r="O897" s="390"/>
      <c r="P897" s="391" t="s">
        <v>45</v>
      </c>
      <c r="Q897" s="388"/>
      <c r="R897" s="381" t="s">
        <v>46</v>
      </c>
      <c r="S897" s="196"/>
      <c r="T897" s="424" t="s">
        <v>48</v>
      </c>
      <c r="U897" s="425"/>
      <c r="V897" s="426"/>
      <c r="W897" s="427"/>
      <c r="X897" s="427"/>
      <c r="Y897" s="428"/>
      <c r="Z897" s="426"/>
      <c r="AA897" s="427"/>
      <c r="AB897" s="427"/>
      <c r="AC897" s="427"/>
      <c r="AD897" s="426">
        <v>0</v>
      </c>
      <c r="AE897" s="427"/>
      <c r="AF897" s="427"/>
      <c r="AG897" s="428"/>
      <c r="AH897" s="404">
        <f>IF(V896="賃金で算定",0,V897+Z897-AD897)</f>
        <v>0</v>
      </c>
      <c r="AI897" s="405"/>
      <c r="AJ897" s="405"/>
      <c r="AK897" s="406"/>
      <c r="AL897" s="407">
        <f>IF(V896="賃金で算定","賃金で算定",IF(OR(V897=0,$F898="",AV896=""),0,IF(AW896="昔",VLOOKUP($F898,労務比率,AX896,FALSE),IF(AW896="上",VLOOKUP($F898,労務比率,AX896,FALSE),IF(AW896="中",VLOOKUP($F898,労務比率,AX896,FALSE),VLOOKUP($F898,労務比率,AX896,FALSE))))))</f>
        <v>0</v>
      </c>
      <c r="AM897" s="408"/>
      <c r="AN897" s="404">
        <f>IF(V896="賃金で算定",0,INT(AH897*AL897/100))</f>
        <v>0</v>
      </c>
      <c r="AO897" s="405"/>
      <c r="AP897" s="405"/>
      <c r="AQ897" s="405"/>
      <c r="AR897" s="405"/>
      <c r="AS897" s="39"/>
      <c r="AT897" s="58"/>
      <c r="AU897" s="58"/>
      <c r="AV897" s="55"/>
      <c r="AW897" s="57"/>
      <c r="AX897" s="282"/>
      <c r="AY897" s="352">
        <f t="shared" ref="AY897" si="512">AH897</f>
        <v>0</v>
      </c>
      <c r="AZ897" s="350">
        <f>IF(AV896&lt;=設定シート!C$85,AH897,IF(AND(AV896&gt;=設定シート!E$85,AV896&lt;=設定シート!G$85),AH897*105/108,AH897))</f>
        <v>0</v>
      </c>
      <c r="BA897" s="347"/>
      <c r="BB897" s="350">
        <f t="shared" ref="BB897" si="513">IF($AL897="賃金で算定",0,INT(AY897*$AL897/100))</f>
        <v>0</v>
      </c>
      <c r="BC897" s="350">
        <f>IF(AY897=AZ897,BB897,AZ897*$AL897/100)</f>
        <v>0</v>
      </c>
      <c r="BD897" s="234"/>
      <c r="BE897" s="234"/>
      <c r="BL897" s="234">
        <f>IF(AY897=AZ897,0,1)</f>
        <v>0</v>
      </c>
      <c r="BM897" s="234" t="str">
        <f>IF(BL897=1,AL897,"")</f>
        <v/>
      </c>
    </row>
    <row r="898" spans="2:65" s="34" customFormat="1" ht="18" customHeight="1">
      <c r="B898" s="430" t="s">
        <v>134</v>
      </c>
      <c r="C898" s="431"/>
      <c r="D898" s="431"/>
      <c r="E898" s="432"/>
      <c r="F898" s="439"/>
      <c r="G898" s="440"/>
      <c r="H898" s="440"/>
      <c r="I898" s="440"/>
      <c r="J898" s="440"/>
      <c r="K898" s="440"/>
      <c r="L898" s="440"/>
      <c r="M898" s="440"/>
      <c r="N898" s="441"/>
      <c r="O898" s="430" t="s">
        <v>49</v>
      </c>
      <c r="P898" s="431"/>
      <c r="Q898" s="431"/>
      <c r="R898" s="431"/>
      <c r="S898" s="431"/>
      <c r="T898" s="431"/>
      <c r="U898" s="432"/>
      <c r="V898" s="448">
        <f>AH898</f>
        <v>0</v>
      </c>
      <c r="W898" s="449"/>
      <c r="X898" s="449"/>
      <c r="Y898" s="450"/>
      <c r="Z898" s="318"/>
      <c r="AA898" s="319"/>
      <c r="AB898" s="319"/>
      <c r="AC898" s="43"/>
      <c r="AD898" s="318"/>
      <c r="AE898" s="319"/>
      <c r="AF898" s="319"/>
      <c r="AG898" s="43"/>
      <c r="AH898" s="409">
        <f>AH880+AH882+AH884+AH886+AH888+AH890+AH892+AH894+AH896</f>
        <v>0</v>
      </c>
      <c r="AI898" s="410"/>
      <c r="AJ898" s="410"/>
      <c r="AK898" s="411"/>
      <c r="AL898" s="70"/>
      <c r="AM898" s="71"/>
      <c r="AN898" s="409">
        <f>AN880+AN882+AN884+AN886+AN888+AN890+AN892+AN894+AN896</f>
        <v>0</v>
      </c>
      <c r="AO898" s="410"/>
      <c r="AP898" s="410"/>
      <c r="AQ898" s="410"/>
      <c r="AR898" s="410"/>
      <c r="AS898" s="320"/>
      <c r="AT898" s="58"/>
      <c r="AU898" s="58"/>
      <c r="AW898" s="57"/>
      <c r="AX898" s="282"/>
      <c r="AY898" s="351"/>
      <c r="AZ898" s="354"/>
      <c r="BA898" s="361">
        <f>BA880+BA882+BA884+BA886+BA888+BA890+BA892+BA894+BA896</f>
        <v>0</v>
      </c>
      <c r="BB898" s="362">
        <f>BB881+BB883+BB885+BB887+BB889+BB891+BB893+BB895+BB897</f>
        <v>0</v>
      </c>
      <c r="BC898" s="362">
        <f>SUMIF(BL881:BL897,0,BC881:BC897)+ROUNDDOWN(ROUNDDOWN(BL898*105/108,0)*BM898/100,0)</f>
        <v>0</v>
      </c>
      <c r="BD898" s="234"/>
      <c r="BE898" s="234"/>
      <c r="BL898" s="234">
        <f>SUMIF(BL881:BL897,1,AH881:AK897)</f>
        <v>0</v>
      </c>
      <c r="BM898" s="234">
        <f>IF(COUNT(BM881:BM897)=0,0,SUM(BM881:BM897)/COUNT(BM881:BM897))</f>
        <v>0</v>
      </c>
    </row>
    <row r="899" spans="2:65" s="34" customFormat="1" ht="18" customHeight="1">
      <c r="B899" s="433"/>
      <c r="C899" s="434"/>
      <c r="D899" s="434"/>
      <c r="E899" s="435"/>
      <c r="F899" s="442"/>
      <c r="G899" s="443"/>
      <c r="H899" s="443"/>
      <c r="I899" s="443"/>
      <c r="J899" s="443"/>
      <c r="K899" s="443"/>
      <c r="L899" s="443"/>
      <c r="M899" s="443"/>
      <c r="N899" s="444"/>
      <c r="O899" s="433"/>
      <c r="P899" s="434"/>
      <c r="Q899" s="434"/>
      <c r="R899" s="434"/>
      <c r="S899" s="434"/>
      <c r="T899" s="434"/>
      <c r="U899" s="435"/>
      <c r="V899" s="401">
        <f>V881+V883+V885+V887+V889+V891+V893+V895+V897-V898</f>
        <v>0</v>
      </c>
      <c r="W899" s="402"/>
      <c r="X899" s="402"/>
      <c r="Y899" s="403"/>
      <c r="Z899" s="401">
        <f>Z881+Z883+Z885+Z887+Z889+Z891+Z893+Z895+Z897</f>
        <v>0</v>
      </c>
      <c r="AA899" s="402"/>
      <c r="AB899" s="402"/>
      <c r="AC899" s="402"/>
      <c r="AD899" s="401">
        <f>AD881+AD883+AD885+AD887+AD889+AD891+AD893+AD895+AD897</f>
        <v>0</v>
      </c>
      <c r="AE899" s="402"/>
      <c r="AF899" s="402"/>
      <c r="AG899" s="402"/>
      <c r="AH899" s="401">
        <f>AY899</f>
        <v>0</v>
      </c>
      <c r="AI899" s="402"/>
      <c r="AJ899" s="402"/>
      <c r="AK899" s="402"/>
      <c r="AL899" s="325"/>
      <c r="AM899" s="326"/>
      <c r="AN899" s="401">
        <f>BB899</f>
        <v>0</v>
      </c>
      <c r="AO899" s="402"/>
      <c r="AP899" s="402"/>
      <c r="AQ899" s="402"/>
      <c r="AR899" s="402"/>
      <c r="AS899" s="322"/>
      <c r="AT899" s="58"/>
      <c r="AU899" s="58"/>
      <c r="AW899" s="57"/>
      <c r="AX899" s="282"/>
      <c r="AY899" s="357">
        <f>AY881+AY883+AY885+AY887+AY889+AY891+AY893+AY895+AY897</f>
        <v>0</v>
      </c>
      <c r="AZ899" s="359"/>
      <c r="BA899" s="359"/>
      <c r="BB899" s="355">
        <f>BB898</f>
        <v>0</v>
      </c>
      <c r="BC899" s="363"/>
      <c r="BD899" s="234"/>
      <c r="BE899" s="234"/>
    </row>
    <row r="900" spans="2:65" s="34" customFormat="1" ht="18" customHeight="1">
      <c r="B900" s="436"/>
      <c r="C900" s="437"/>
      <c r="D900" s="437"/>
      <c r="E900" s="438"/>
      <c r="F900" s="445"/>
      <c r="G900" s="446"/>
      <c r="H900" s="446"/>
      <c r="I900" s="446"/>
      <c r="J900" s="446"/>
      <c r="K900" s="446"/>
      <c r="L900" s="446"/>
      <c r="M900" s="446"/>
      <c r="N900" s="447"/>
      <c r="O900" s="436"/>
      <c r="P900" s="437"/>
      <c r="Q900" s="437"/>
      <c r="R900" s="437"/>
      <c r="S900" s="437"/>
      <c r="T900" s="437"/>
      <c r="U900" s="438"/>
      <c r="V900" s="404"/>
      <c r="W900" s="405"/>
      <c r="X900" s="405"/>
      <c r="Y900" s="406"/>
      <c r="Z900" s="404"/>
      <c r="AA900" s="405"/>
      <c r="AB900" s="405"/>
      <c r="AC900" s="405"/>
      <c r="AD900" s="404"/>
      <c r="AE900" s="405"/>
      <c r="AF900" s="405"/>
      <c r="AG900" s="405"/>
      <c r="AH900" s="404">
        <f>AZ900</f>
        <v>0</v>
      </c>
      <c r="AI900" s="405"/>
      <c r="AJ900" s="405"/>
      <c r="AK900" s="406"/>
      <c r="AL900" s="323"/>
      <c r="AM900" s="324"/>
      <c r="AN900" s="404">
        <f>BC900</f>
        <v>0</v>
      </c>
      <c r="AO900" s="405"/>
      <c r="AP900" s="405"/>
      <c r="AQ900" s="405"/>
      <c r="AR900" s="405"/>
      <c r="AS900" s="321"/>
      <c r="AT900" s="58"/>
      <c r="AU900" s="198"/>
      <c r="AW900" s="57"/>
      <c r="AX900" s="282"/>
      <c r="AY900" s="358"/>
      <c r="AZ900" s="360">
        <f>IF(AZ881+AZ883+AZ885+AZ887+AZ889+AZ891+AZ893+AZ895+AZ897=AY899,0,ROUNDDOWN(AZ881+AZ883+AZ885+AZ887+AZ889+AZ891+AZ893+AZ895+AZ897,0))</f>
        <v>0</v>
      </c>
      <c r="BA900" s="356"/>
      <c r="BB900" s="356"/>
      <c r="BC900" s="360">
        <f>IF(BC898=BB899,0,BC898)</f>
        <v>0</v>
      </c>
      <c r="BD900" s="234"/>
      <c r="BE900" s="234"/>
    </row>
    <row r="901" spans="2:65" s="34" customFormat="1" ht="18" customHeight="1">
      <c r="AD901" s="1" t="str">
        <f>IF(AND($F898="",$V898+$V899&gt;0),"事業の種類を選択してください。","")</f>
        <v/>
      </c>
      <c r="AE901" s="1"/>
      <c r="AF901" s="1"/>
      <c r="AG901" s="1"/>
      <c r="AH901" s="1"/>
      <c r="AI901" s="1"/>
      <c r="AJ901" s="1"/>
      <c r="AK901" s="1"/>
      <c r="AL901" s="1"/>
      <c r="AM901" s="1"/>
      <c r="AN901" s="429">
        <f>IF(AN898=0,0,AN898+IF(AN900=0,AN899,AN900))</f>
        <v>0</v>
      </c>
      <c r="AO901" s="429"/>
      <c r="AP901" s="429"/>
      <c r="AQ901" s="429"/>
      <c r="AR901" s="429"/>
      <c r="AS901" s="58"/>
      <c r="AT901" s="58"/>
      <c r="AU901" s="58"/>
      <c r="AW901" s="57"/>
      <c r="AX901" s="282"/>
      <c r="AY901" s="282"/>
      <c r="AZ901" s="282"/>
      <c r="BA901" s="282"/>
      <c r="BB901" s="282"/>
      <c r="BC901" s="282"/>
      <c r="BD901" s="234"/>
      <c r="BE901" s="234"/>
    </row>
    <row r="902" spans="2:65" s="34" customFormat="1" ht="31.5" customHeight="1">
      <c r="AN902" s="79"/>
      <c r="AO902" s="79"/>
      <c r="AP902" s="79"/>
      <c r="AQ902" s="79"/>
      <c r="AR902" s="79"/>
      <c r="AS902" s="58"/>
      <c r="AT902" s="58"/>
      <c r="AU902" s="58"/>
      <c r="AW902" s="57"/>
      <c r="AX902" s="282"/>
      <c r="AY902" s="282"/>
      <c r="AZ902" s="282"/>
      <c r="BA902" s="282"/>
      <c r="BB902" s="282"/>
      <c r="BC902" s="282"/>
      <c r="BD902" s="234"/>
      <c r="BE902" s="234"/>
    </row>
    <row r="903" spans="2:65" s="34" customFormat="1" ht="7.5" customHeight="1">
      <c r="X903" s="36"/>
      <c r="Y903" s="36"/>
      <c r="Z903" s="58"/>
      <c r="AA903" s="58"/>
      <c r="AB903" s="58"/>
      <c r="AC903" s="58"/>
      <c r="AD903" s="58"/>
      <c r="AE903" s="58"/>
      <c r="AF903" s="58"/>
      <c r="AG903" s="58"/>
      <c r="AH903" s="58"/>
      <c r="AI903" s="58"/>
      <c r="AJ903" s="58"/>
      <c r="AK903" s="58"/>
      <c r="AL903" s="58"/>
      <c r="AM903" s="58"/>
      <c r="AN903" s="58"/>
      <c r="AO903" s="58"/>
      <c r="AP903" s="58"/>
      <c r="AQ903" s="58"/>
      <c r="AR903" s="58"/>
      <c r="AS903" s="58"/>
      <c r="AT903" s="1"/>
      <c r="AU903" s="1"/>
      <c r="AW903" s="57"/>
      <c r="AX903" s="282"/>
      <c r="AY903" s="282"/>
      <c r="AZ903" s="282"/>
      <c r="BA903" s="282"/>
      <c r="BB903" s="282"/>
      <c r="BC903" s="282"/>
      <c r="BD903" s="234"/>
      <c r="BE903" s="234"/>
    </row>
    <row r="904" spans="2:65" s="34" customFormat="1" ht="10.5" customHeight="1">
      <c r="X904" s="36"/>
      <c r="Y904" s="36"/>
      <c r="Z904" s="58"/>
      <c r="AA904" s="58"/>
      <c r="AB904" s="58"/>
      <c r="AC904" s="58"/>
      <c r="AD904" s="58"/>
      <c r="AE904" s="58"/>
      <c r="AF904" s="58"/>
      <c r="AG904" s="58"/>
      <c r="AH904" s="58"/>
      <c r="AI904" s="58"/>
      <c r="AJ904" s="58"/>
      <c r="AK904" s="58"/>
      <c r="AL904" s="58"/>
      <c r="AM904" s="58"/>
      <c r="AN904" s="58"/>
      <c r="AO904" s="58"/>
      <c r="AP904" s="58"/>
      <c r="AQ904" s="58"/>
      <c r="AR904" s="58"/>
      <c r="AS904" s="58"/>
      <c r="AT904" s="1"/>
      <c r="AU904" s="1"/>
      <c r="AW904" s="57"/>
      <c r="AX904" s="282"/>
      <c r="AY904" s="282"/>
      <c r="AZ904" s="282"/>
      <c r="BA904" s="282"/>
      <c r="BB904" s="282"/>
      <c r="BC904" s="282"/>
      <c r="BD904" s="234"/>
      <c r="BE904" s="234"/>
    </row>
    <row r="905" spans="2:65" s="34" customFormat="1" ht="5.25" customHeight="1">
      <c r="X905" s="36"/>
      <c r="Y905" s="36"/>
      <c r="Z905" s="58"/>
      <c r="AA905" s="58"/>
      <c r="AB905" s="58"/>
      <c r="AC905" s="58"/>
      <c r="AD905" s="58"/>
      <c r="AE905" s="58"/>
      <c r="AF905" s="58"/>
      <c r="AG905" s="58"/>
      <c r="AH905" s="58"/>
      <c r="AI905" s="58"/>
      <c r="AJ905" s="58"/>
      <c r="AK905" s="58"/>
      <c r="AL905" s="58"/>
      <c r="AM905" s="58"/>
      <c r="AN905" s="58"/>
      <c r="AO905" s="58"/>
      <c r="AP905" s="58"/>
      <c r="AQ905" s="58"/>
      <c r="AR905" s="58"/>
      <c r="AS905" s="58"/>
      <c r="AT905" s="1"/>
      <c r="AU905" s="1"/>
      <c r="AW905" s="57"/>
      <c r="AX905" s="282"/>
      <c r="AY905" s="282"/>
      <c r="AZ905" s="282"/>
      <c r="BA905" s="282"/>
      <c r="BB905" s="282"/>
      <c r="BC905" s="282"/>
      <c r="BD905" s="234"/>
      <c r="BE905" s="234"/>
    </row>
    <row r="906" spans="2:65" s="34" customFormat="1" ht="5.25" customHeight="1">
      <c r="X906" s="36"/>
      <c r="Y906" s="36"/>
      <c r="Z906" s="58"/>
      <c r="AA906" s="58"/>
      <c r="AB906" s="58"/>
      <c r="AC906" s="58"/>
      <c r="AD906" s="58"/>
      <c r="AE906" s="58"/>
      <c r="AF906" s="58"/>
      <c r="AG906" s="58"/>
      <c r="AH906" s="58"/>
      <c r="AI906" s="58"/>
      <c r="AJ906" s="58"/>
      <c r="AK906" s="58"/>
      <c r="AL906" s="58"/>
      <c r="AM906" s="58"/>
      <c r="AN906" s="58"/>
      <c r="AO906" s="58"/>
      <c r="AP906" s="58"/>
      <c r="AQ906" s="58"/>
      <c r="AR906" s="58"/>
      <c r="AS906" s="58"/>
      <c r="AT906" s="1"/>
      <c r="AU906" s="1"/>
      <c r="AW906" s="57"/>
      <c r="AX906" s="282"/>
      <c r="AY906" s="282"/>
      <c r="AZ906" s="282"/>
      <c r="BA906" s="282"/>
      <c r="BB906" s="282"/>
      <c r="BC906" s="282"/>
      <c r="BD906" s="234"/>
      <c r="BE906" s="234"/>
    </row>
    <row r="907" spans="2:65" s="34" customFormat="1" ht="5.25" customHeight="1">
      <c r="X907" s="36"/>
      <c r="Y907" s="36"/>
      <c r="Z907" s="58"/>
      <c r="AA907" s="58"/>
      <c r="AB907" s="58"/>
      <c r="AC907" s="58"/>
      <c r="AD907" s="58"/>
      <c r="AE907" s="58"/>
      <c r="AF907" s="58"/>
      <c r="AG907" s="58"/>
      <c r="AH907" s="58"/>
      <c r="AI907" s="58"/>
      <c r="AJ907" s="58"/>
      <c r="AK907" s="58"/>
      <c r="AL907" s="58"/>
      <c r="AM907" s="58"/>
      <c r="AN907" s="58"/>
      <c r="AO907" s="58"/>
      <c r="AP907" s="58"/>
      <c r="AQ907" s="58"/>
      <c r="AR907" s="58"/>
      <c r="AS907" s="58"/>
      <c r="AT907" s="1"/>
      <c r="AU907" s="1"/>
      <c r="AW907" s="57"/>
      <c r="AX907" s="282"/>
      <c r="AY907" s="282"/>
      <c r="AZ907" s="282"/>
      <c r="BA907" s="282"/>
      <c r="BB907" s="282"/>
      <c r="BC907" s="282"/>
      <c r="BD907" s="234"/>
      <c r="BE907" s="234"/>
    </row>
    <row r="908" spans="2:65" s="34" customFormat="1" ht="5.25" customHeight="1">
      <c r="X908" s="36"/>
      <c r="Y908" s="36"/>
      <c r="Z908" s="58"/>
      <c r="AA908" s="58"/>
      <c r="AB908" s="58"/>
      <c r="AC908" s="58"/>
      <c r="AD908" s="58"/>
      <c r="AE908" s="58"/>
      <c r="AF908" s="58"/>
      <c r="AG908" s="58"/>
      <c r="AH908" s="58"/>
      <c r="AI908" s="58"/>
      <c r="AJ908" s="58"/>
      <c r="AK908" s="58"/>
      <c r="AL908" s="58"/>
      <c r="AM908" s="58"/>
      <c r="AN908" s="58"/>
      <c r="AO908" s="58"/>
      <c r="AP908" s="58"/>
      <c r="AQ908" s="58"/>
      <c r="AR908" s="58"/>
      <c r="AS908" s="58"/>
      <c r="AT908" s="1"/>
      <c r="AU908" s="1"/>
      <c r="AW908" s="57"/>
      <c r="AX908" s="282"/>
      <c r="AY908" s="282"/>
      <c r="AZ908" s="282"/>
      <c r="BA908" s="282"/>
      <c r="BB908" s="282"/>
      <c r="BC908" s="282"/>
      <c r="BD908" s="234"/>
      <c r="BE908" s="234"/>
    </row>
    <row r="909" spans="2:65" s="34" customFormat="1" ht="17.25" customHeight="1">
      <c r="B909" s="59" t="s">
        <v>50</v>
      </c>
      <c r="L909" s="58"/>
      <c r="M909" s="58"/>
      <c r="N909" s="58"/>
      <c r="O909" s="58"/>
      <c r="P909" s="58"/>
      <c r="Q909" s="58"/>
      <c r="R909" s="58"/>
      <c r="S909" s="60"/>
      <c r="T909" s="60"/>
      <c r="U909" s="60"/>
      <c r="V909" s="60"/>
      <c r="W909" s="60"/>
      <c r="X909" s="58"/>
      <c r="Y909" s="58"/>
      <c r="Z909" s="58"/>
      <c r="AA909" s="58"/>
      <c r="AB909" s="58"/>
      <c r="AC909" s="58"/>
      <c r="AL909" s="61"/>
      <c r="AM909" s="1"/>
      <c r="AN909" s="1"/>
      <c r="AO909" s="1"/>
      <c r="AP909" s="1"/>
      <c r="AW909" s="57"/>
      <c r="AX909" s="282"/>
      <c r="AY909" s="282"/>
      <c r="AZ909" s="282"/>
      <c r="BA909" s="282"/>
      <c r="BB909" s="282"/>
      <c r="BC909" s="282"/>
      <c r="BD909" s="234"/>
      <c r="BE909" s="234"/>
    </row>
    <row r="910" spans="2:65" s="34" customFormat="1" ht="12.75" customHeight="1">
      <c r="L910" s="58"/>
      <c r="M910" s="62"/>
      <c r="N910" s="62"/>
      <c r="O910" s="62"/>
      <c r="P910" s="62"/>
      <c r="Q910" s="62"/>
      <c r="R910" s="62"/>
      <c r="S910" s="62"/>
      <c r="T910" s="63"/>
      <c r="U910" s="63"/>
      <c r="V910" s="63"/>
      <c r="W910" s="63"/>
      <c r="X910" s="63"/>
      <c r="Y910" s="63"/>
      <c r="Z910" s="63"/>
      <c r="AA910" s="62"/>
      <c r="AB910" s="62"/>
      <c r="AC910" s="62"/>
      <c r="AL910" s="61"/>
      <c r="AM910" s="540" t="s">
        <v>325</v>
      </c>
      <c r="AN910" s="541"/>
      <c r="AO910" s="541"/>
      <c r="AP910" s="542"/>
      <c r="AW910" s="57"/>
      <c r="AX910" s="282"/>
      <c r="AY910" s="282"/>
      <c r="AZ910" s="282"/>
      <c r="BA910" s="282"/>
      <c r="BB910" s="282"/>
      <c r="BC910" s="282"/>
      <c r="BD910" s="234"/>
      <c r="BE910" s="234"/>
    </row>
    <row r="911" spans="2:65" s="34" customFormat="1" ht="12.75" customHeight="1">
      <c r="L911" s="58"/>
      <c r="M911" s="62"/>
      <c r="N911" s="62"/>
      <c r="O911" s="62"/>
      <c r="P911" s="62"/>
      <c r="Q911" s="62"/>
      <c r="R911" s="62"/>
      <c r="S911" s="62"/>
      <c r="T911" s="63"/>
      <c r="U911" s="63"/>
      <c r="V911" s="63"/>
      <c r="W911" s="63"/>
      <c r="X911" s="63"/>
      <c r="Y911" s="63"/>
      <c r="Z911" s="63"/>
      <c r="AA911" s="62"/>
      <c r="AB911" s="62"/>
      <c r="AC911" s="62"/>
      <c r="AL911" s="61"/>
      <c r="AM911" s="543"/>
      <c r="AN911" s="544"/>
      <c r="AO911" s="544"/>
      <c r="AP911" s="545"/>
      <c r="AW911" s="57"/>
      <c r="AX911" s="282"/>
      <c r="AY911" s="282"/>
      <c r="AZ911" s="282"/>
      <c r="BA911" s="282"/>
      <c r="BB911" s="282"/>
      <c r="BC911" s="282"/>
      <c r="BD911" s="234"/>
      <c r="BE911" s="234"/>
    </row>
    <row r="912" spans="2:65" s="34" customFormat="1" ht="12.75" customHeight="1">
      <c r="L912" s="58"/>
      <c r="M912" s="62"/>
      <c r="N912" s="62"/>
      <c r="O912" s="62"/>
      <c r="P912" s="62"/>
      <c r="Q912" s="62"/>
      <c r="R912" s="62"/>
      <c r="S912" s="62"/>
      <c r="T912" s="62"/>
      <c r="U912" s="62"/>
      <c r="V912" s="62"/>
      <c r="W912" s="62"/>
      <c r="X912" s="62"/>
      <c r="Y912" s="62"/>
      <c r="Z912" s="62"/>
      <c r="AA912" s="62"/>
      <c r="AB912" s="62"/>
      <c r="AC912" s="62"/>
      <c r="AL912" s="61"/>
      <c r="AM912" s="394"/>
      <c r="AN912" s="394"/>
      <c r="AO912" s="4"/>
      <c r="AP912" s="4"/>
      <c r="AW912" s="57"/>
      <c r="AX912" s="282"/>
      <c r="AY912" s="282"/>
      <c r="AZ912" s="282"/>
      <c r="BA912" s="282"/>
      <c r="BB912" s="282"/>
      <c r="BC912" s="282"/>
      <c r="BD912" s="234"/>
      <c r="BE912" s="234"/>
    </row>
    <row r="913" spans="2:65" s="34" customFormat="1" ht="6" customHeight="1">
      <c r="L913" s="58"/>
      <c r="M913" s="62"/>
      <c r="N913" s="62"/>
      <c r="O913" s="62"/>
      <c r="P913" s="62"/>
      <c r="Q913" s="62"/>
      <c r="R913" s="62"/>
      <c r="S913" s="62"/>
      <c r="T913" s="62"/>
      <c r="U913" s="62"/>
      <c r="V913" s="62"/>
      <c r="W913" s="62"/>
      <c r="X913" s="62"/>
      <c r="Y913" s="62"/>
      <c r="Z913" s="62"/>
      <c r="AA913" s="62"/>
      <c r="AB913" s="62"/>
      <c r="AC913" s="62"/>
      <c r="AL913" s="61"/>
      <c r="AM913" s="61"/>
      <c r="AW913" s="57"/>
      <c r="AX913" s="282"/>
      <c r="AY913" s="282"/>
      <c r="AZ913" s="282"/>
      <c r="BA913" s="282"/>
      <c r="BB913" s="282"/>
      <c r="BC913" s="282"/>
      <c r="BD913" s="234"/>
      <c r="BE913" s="234"/>
    </row>
    <row r="914" spans="2:65" s="34" customFormat="1" ht="12.75" customHeight="1">
      <c r="B914" s="515" t="s">
        <v>2</v>
      </c>
      <c r="C914" s="516"/>
      <c r="D914" s="516"/>
      <c r="E914" s="516"/>
      <c r="F914" s="516"/>
      <c r="G914" s="516"/>
      <c r="H914" s="516"/>
      <c r="I914" s="516"/>
      <c r="J914" s="518" t="s">
        <v>10</v>
      </c>
      <c r="K914" s="518"/>
      <c r="L914" s="64" t="s">
        <v>3</v>
      </c>
      <c r="M914" s="518" t="s">
        <v>11</v>
      </c>
      <c r="N914" s="518"/>
      <c r="O914" s="519" t="s">
        <v>12</v>
      </c>
      <c r="P914" s="518"/>
      <c r="Q914" s="518"/>
      <c r="R914" s="518"/>
      <c r="S914" s="518"/>
      <c r="T914" s="518"/>
      <c r="U914" s="518" t="s">
        <v>13</v>
      </c>
      <c r="V914" s="518"/>
      <c r="W914" s="518"/>
      <c r="X914" s="58"/>
      <c r="Y914" s="58"/>
      <c r="Z914" s="58"/>
      <c r="AA914" s="58"/>
      <c r="AB914" s="58"/>
      <c r="AC914" s="58"/>
      <c r="AD914" s="35"/>
      <c r="AE914" s="35"/>
      <c r="AF914" s="35"/>
      <c r="AG914" s="35"/>
      <c r="AH914" s="35"/>
      <c r="AI914" s="35"/>
      <c r="AJ914" s="35"/>
      <c r="AK914" s="58"/>
      <c r="AL914" s="520">
        <f ca="1">$AL$9</f>
        <v>30</v>
      </c>
      <c r="AM914" s="521"/>
      <c r="AN914" s="526" t="s">
        <v>4</v>
      </c>
      <c r="AO914" s="526"/>
      <c r="AP914" s="521">
        <v>23</v>
      </c>
      <c r="AQ914" s="521"/>
      <c r="AR914" s="529" t="s">
        <v>5</v>
      </c>
      <c r="AS914" s="530"/>
      <c r="AT914" s="58"/>
      <c r="AU914" s="58"/>
      <c r="AW914" s="57"/>
      <c r="AX914" s="282"/>
      <c r="AY914" s="282"/>
      <c r="AZ914" s="282"/>
      <c r="BA914" s="282"/>
      <c r="BB914" s="282"/>
      <c r="BC914" s="282"/>
      <c r="BD914" s="234"/>
      <c r="BE914" s="234"/>
    </row>
    <row r="915" spans="2:65" s="34" customFormat="1" ht="13.5" customHeight="1">
      <c r="B915" s="516"/>
      <c r="C915" s="516"/>
      <c r="D915" s="516"/>
      <c r="E915" s="516"/>
      <c r="F915" s="516"/>
      <c r="G915" s="516"/>
      <c r="H915" s="516"/>
      <c r="I915" s="516"/>
      <c r="J915" s="535">
        <f>$J$10</f>
        <v>0</v>
      </c>
      <c r="K915" s="473">
        <f>$K$10</f>
        <v>0</v>
      </c>
      <c r="L915" s="537">
        <f>$L$10</f>
        <v>0</v>
      </c>
      <c r="M915" s="476">
        <f>$M$10</f>
        <v>0</v>
      </c>
      <c r="N915" s="473">
        <f>$N$10</f>
        <v>0</v>
      </c>
      <c r="O915" s="476">
        <f>$O$10</f>
        <v>0</v>
      </c>
      <c r="P915" s="470">
        <f>$P$10</f>
        <v>0</v>
      </c>
      <c r="Q915" s="470">
        <f>$Q$10</f>
        <v>0</v>
      </c>
      <c r="R915" s="470">
        <f>$R$10</f>
        <v>0</v>
      </c>
      <c r="S915" s="470">
        <f>$S$10</f>
        <v>0</v>
      </c>
      <c r="T915" s="473">
        <f>$T$10</f>
        <v>0</v>
      </c>
      <c r="U915" s="476">
        <f>$U$10</f>
        <v>0</v>
      </c>
      <c r="V915" s="470">
        <f>$V$10</f>
        <v>0</v>
      </c>
      <c r="W915" s="473">
        <f>$W$10</f>
        <v>0</v>
      </c>
      <c r="X915" s="58"/>
      <c r="Y915" s="58"/>
      <c r="Z915" s="58"/>
      <c r="AA915" s="58"/>
      <c r="AB915" s="58"/>
      <c r="AC915" s="58"/>
      <c r="AD915" s="35"/>
      <c r="AE915" s="35"/>
      <c r="AF915" s="35"/>
      <c r="AG915" s="35"/>
      <c r="AH915" s="35"/>
      <c r="AI915" s="35"/>
      <c r="AJ915" s="35"/>
      <c r="AK915" s="58"/>
      <c r="AL915" s="522"/>
      <c r="AM915" s="523"/>
      <c r="AN915" s="527"/>
      <c r="AO915" s="527"/>
      <c r="AP915" s="523"/>
      <c r="AQ915" s="523"/>
      <c r="AR915" s="531"/>
      <c r="AS915" s="532"/>
      <c r="AT915" s="58"/>
      <c r="AU915" s="58"/>
      <c r="AW915" s="57"/>
      <c r="AX915" s="282"/>
      <c r="AY915" s="282"/>
      <c r="AZ915" s="282"/>
      <c r="BA915" s="282"/>
      <c r="BB915" s="282"/>
      <c r="BC915" s="282"/>
      <c r="BD915" s="234"/>
      <c r="BE915" s="234"/>
    </row>
    <row r="916" spans="2:65" s="34" customFormat="1" ht="9" customHeight="1">
      <c r="B916" s="516"/>
      <c r="C916" s="516"/>
      <c r="D916" s="516"/>
      <c r="E916" s="516"/>
      <c r="F916" s="516"/>
      <c r="G916" s="516"/>
      <c r="H916" s="516"/>
      <c r="I916" s="516"/>
      <c r="J916" s="536"/>
      <c r="K916" s="474"/>
      <c r="L916" s="538"/>
      <c r="M916" s="477"/>
      <c r="N916" s="474"/>
      <c r="O916" s="477"/>
      <c r="P916" s="471"/>
      <c r="Q916" s="471"/>
      <c r="R916" s="471"/>
      <c r="S916" s="471"/>
      <c r="T916" s="474"/>
      <c r="U916" s="477"/>
      <c r="V916" s="471"/>
      <c r="W916" s="474"/>
      <c r="X916" s="58"/>
      <c r="Y916" s="58"/>
      <c r="Z916" s="58"/>
      <c r="AA916" s="58"/>
      <c r="AB916" s="58"/>
      <c r="AC916" s="58"/>
      <c r="AD916" s="35"/>
      <c r="AE916" s="35"/>
      <c r="AF916" s="35"/>
      <c r="AG916" s="35"/>
      <c r="AH916" s="35"/>
      <c r="AI916" s="35"/>
      <c r="AJ916" s="35"/>
      <c r="AK916" s="58"/>
      <c r="AL916" s="524"/>
      <c r="AM916" s="525"/>
      <c r="AN916" s="528"/>
      <c r="AO916" s="528"/>
      <c r="AP916" s="525"/>
      <c r="AQ916" s="525"/>
      <c r="AR916" s="533"/>
      <c r="AS916" s="534"/>
      <c r="AT916" s="58"/>
      <c r="AU916" s="58"/>
      <c r="AW916" s="57"/>
      <c r="AX916" s="282"/>
      <c r="AY916" s="282"/>
      <c r="AZ916" s="282"/>
      <c r="BA916" s="282"/>
      <c r="BB916" s="282"/>
      <c r="BC916" s="282"/>
      <c r="BD916" s="234"/>
      <c r="BE916" s="234"/>
    </row>
    <row r="917" spans="2:65" s="34" customFormat="1" ht="6" customHeight="1">
      <c r="B917" s="517"/>
      <c r="C917" s="517"/>
      <c r="D917" s="517"/>
      <c r="E917" s="517"/>
      <c r="F917" s="517"/>
      <c r="G917" s="517"/>
      <c r="H917" s="517"/>
      <c r="I917" s="517"/>
      <c r="J917" s="536"/>
      <c r="K917" s="475"/>
      <c r="L917" s="539"/>
      <c r="M917" s="478"/>
      <c r="N917" s="475"/>
      <c r="O917" s="478"/>
      <c r="P917" s="472"/>
      <c r="Q917" s="472"/>
      <c r="R917" s="472"/>
      <c r="S917" s="472"/>
      <c r="T917" s="475"/>
      <c r="U917" s="478"/>
      <c r="V917" s="472"/>
      <c r="W917" s="475"/>
      <c r="X917" s="58"/>
      <c r="Y917" s="58"/>
      <c r="Z917" s="58"/>
      <c r="AA917" s="58"/>
      <c r="AB917" s="58"/>
      <c r="AC917" s="58"/>
      <c r="AD917" s="58"/>
      <c r="AE917" s="58"/>
      <c r="AF917" s="58"/>
      <c r="AG917" s="58"/>
      <c r="AH917" s="58"/>
      <c r="AI917" s="58"/>
      <c r="AJ917" s="58"/>
      <c r="AK917" s="58"/>
      <c r="AN917" s="1"/>
      <c r="AO917" s="1"/>
      <c r="AP917" s="1"/>
      <c r="AQ917" s="1"/>
      <c r="AR917" s="1"/>
      <c r="AS917" s="1"/>
      <c r="AT917" s="58"/>
      <c r="AU917" s="58"/>
      <c r="AW917" s="57"/>
      <c r="AX917" s="282"/>
      <c r="AY917" s="282"/>
      <c r="AZ917" s="282"/>
      <c r="BA917" s="282"/>
      <c r="BB917" s="282"/>
      <c r="BC917" s="282"/>
      <c r="BD917" s="234"/>
      <c r="BE917" s="234"/>
    </row>
    <row r="918" spans="2:65" s="34" customFormat="1" ht="15" customHeight="1">
      <c r="B918" s="455" t="s">
        <v>51</v>
      </c>
      <c r="C918" s="456"/>
      <c r="D918" s="456"/>
      <c r="E918" s="456"/>
      <c r="F918" s="456"/>
      <c r="G918" s="456"/>
      <c r="H918" s="456"/>
      <c r="I918" s="457"/>
      <c r="J918" s="455" t="s">
        <v>6</v>
      </c>
      <c r="K918" s="456"/>
      <c r="L918" s="456"/>
      <c r="M918" s="456"/>
      <c r="N918" s="464"/>
      <c r="O918" s="467" t="s">
        <v>52</v>
      </c>
      <c r="P918" s="456"/>
      <c r="Q918" s="456"/>
      <c r="R918" s="456"/>
      <c r="S918" s="456"/>
      <c r="T918" s="456"/>
      <c r="U918" s="457"/>
      <c r="V918" s="65" t="s">
        <v>53</v>
      </c>
      <c r="W918" s="66"/>
      <c r="X918" s="66"/>
      <c r="Y918" s="479" t="s">
        <v>54</v>
      </c>
      <c r="Z918" s="479"/>
      <c r="AA918" s="479"/>
      <c r="AB918" s="479"/>
      <c r="AC918" s="479"/>
      <c r="AD918" s="479"/>
      <c r="AE918" s="479"/>
      <c r="AF918" s="479"/>
      <c r="AG918" s="479"/>
      <c r="AH918" s="479"/>
      <c r="AI918" s="66"/>
      <c r="AJ918" s="66"/>
      <c r="AK918" s="67"/>
      <c r="AL918" s="480" t="s">
        <v>275</v>
      </c>
      <c r="AM918" s="480"/>
      <c r="AN918" s="481" t="s">
        <v>33</v>
      </c>
      <c r="AO918" s="481"/>
      <c r="AP918" s="481"/>
      <c r="AQ918" s="481"/>
      <c r="AR918" s="481"/>
      <c r="AS918" s="482"/>
      <c r="AT918" s="58"/>
      <c r="AU918" s="58"/>
      <c r="AW918" s="57"/>
      <c r="AX918" s="282"/>
      <c r="AY918" s="282"/>
      <c r="AZ918" s="282"/>
      <c r="BA918" s="282"/>
      <c r="BB918" s="282"/>
      <c r="BC918" s="282"/>
      <c r="BD918" s="234"/>
      <c r="BE918" s="234"/>
    </row>
    <row r="919" spans="2:65" s="34" customFormat="1" ht="13.5" customHeight="1">
      <c r="B919" s="458"/>
      <c r="C919" s="459"/>
      <c r="D919" s="459"/>
      <c r="E919" s="459"/>
      <c r="F919" s="459"/>
      <c r="G919" s="459"/>
      <c r="H919" s="459"/>
      <c r="I919" s="460"/>
      <c r="J919" s="458"/>
      <c r="K919" s="459"/>
      <c r="L919" s="459"/>
      <c r="M919" s="459"/>
      <c r="N919" s="465"/>
      <c r="O919" s="468"/>
      <c r="P919" s="459"/>
      <c r="Q919" s="459"/>
      <c r="R919" s="459"/>
      <c r="S919" s="459"/>
      <c r="T919" s="459"/>
      <c r="U919" s="460"/>
      <c r="V919" s="483" t="s">
        <v>7</v>
      </c>
      <c r="W919" s="484"/>
      <c r="X919" s="484"/>
      <c r="Y919" s="485"/>
      <c r="Z919" s="489" t="s">
        <v>16</v>
      </c>
      <c r="AA919" s="490"/>
      <c r="AB919" s="490"/>
      <c r="AC919" s="491"/>
      <c r="AD919" s="495" t="s">
        <v>17</v>
      </c>
      <c r="AE919" s="496"/>
      <c r="AF919" s="496"/>
      <c r="AG919" s="497"/>
      <c r="AH919" s="501" t="s">
        <v>135</v>
      </c>
      <c r="AI919" s="502"/>
      <c r="AJ919" s="502"/>
      <c r="AK919" s="503"/>
      <c r="AL919" s="507" t="s">
        <v>276</v>
      </c>
      <c r="AM919" s="507"/>
      <c r="AN919" s="509" t="s">
        <v>19</v>
      </c>
      <c r="AO919" s="510"/>
      <c r="AP919" s="510"/>
      <c r="AQ919" s="510"/>
      <c r="AR919" s="511"/>
      <c r="AS919" s="512"/>
      <c r="AT919" s="58"/>
      <c r="AU919" s="58"/>
      <c r="AW919" s="57"/>
      <c r="AX919" s="282"/>
      <c r="AY919" s="345" t="s">
        <v>302</v>
      </c>
      <c r="AZ919" s="345" t="s">
        <v>302</v>
      </c>
      <c r="BA919" s="345" t="s">
        <v>300</v>
      </c>
      <c r="BB919" s="667" t="s">
        <v>301</v>
      </c>
      <c r="BC919" s="668"/>
      <c r="BD919" s="234"/>
      <c r="BE919" s="234"/>
    </row>
    <row r="920" spans="2:65" s="34" customFormat="1" ht="13.5" customHeight="1">
      <c r="B920" s="461"/>
      <c r="C920" s="462"/>
      <c r="D920" s="462"/>
      <c r="E920" s="462"/>
      <c r="F920" s="462"/>
      <c r="G920" s="462"/>
      <c r="H920" s="462"/>
      <c r="I920" s="463"/>
      <c r="J920" s="461"/>
      <c r="K920" s="462"/>
      <c r="L920" s="462"/>
      <c r="M920" s="462"/>
      <c r="N920" s="466"/>
      <c r="O920" s="469"/>
      <c r="P920" s="462"/>
      <c r="Q920" s="462"/>
      <c r="R920" s="462"/>
      <c r="S920" s="462"/>
      <c r="T920" s="462"/>
      <c r="U920" s="463"/>
      <c r="V920" s="486"/>
      <c r="W920" s="487"/>
      <c r="X920" s="487"/>
      <c r="Y920" s="488"/>
      <c r="Z920" s="492"/>
      <c r="AA920" s="493"/>
      <c r="AB920" s="493"/>
      <c r="AC920" s="494"/>
      <c r="AD920" s="498"/>
      <c r="AE920" s="499"/>
      <c r="AF920" s="499"/>
      <c r="AG920" s="500"/>
      <c r="AH920" s="504"/>
      <c r="AI920" s="505"/>
      <c r="AJ920" s="505"/>
      <c r="AK920" s="506"/>
      <c r="AL920" s="508"/>
      <c r="AM920" s="508"/>
      <c r="AN920" s="513"/>
      <c r="AO920" s="513"/>
      <c r="AP920" s="513"/>
      <c r="AQ920" s="513"/>
      <c r="AR920" s="513"/>
      <c r="AS920" s="514"/>
      <c r="AT920" s="58"/>
      <c r="AU920" s="58"/>
      <c r="AW920" s="57"/>
      <c r="AX920" s="282"/>
      <c r="AY920" s="346"/>
      <c r="AZ920" s="347" t="s">
        <v>296</v>
      </c>
      <c r="BA920" s="347" t="s">
        <v>299</v>
      </c>
      <c r="BB920" s="348" t="s">
        <v>297</v>
      </c>
      <c r="BC920" s="347" t="s">
        <v>296</v>
      </c>
      <c r="BD920" s="234"/>
      <c r="BE920" s="234"/>
      <c r="BL920" s="234" t="s">
        <v>310</v>
      </c>
      <c r="BM920" s="234" t="s">
        <v>203</v>
      </c>
    </row>
    <row r="921" spans="2:65" s="34" customFormat="1" ht="18" customHeight="1">
      <c r="B921" s="414"/>
      <c r="C921" s="415"/>
      <c r="D921" s="415"/>
      <c r="E921" s="415"/>
      <c r="F921" s="415"/>
      <c r="G921" s="415"/>
      <c r="H921" s="415"/>
      <c r="I921" s="451"/>
      <c r="J921" s="414"/>
      <c r="K921" s="415"/>
      <c r="L921" s="415"/>
      <c r="M921" s="415"/>
      <c r="N921" s="416"/>
      <c r="O921" s="389"/>
      <c r="P921" s="392" t="s">
        <v>0</v>
      </c>
      <c r="Q921" s="387"/>
      <c r="R921" s="380" t="s">
        <v>1</v>
      </c>
      <c r="S921" s="193"/>
      <c r="T921" s="420" t="s">
        <v>56</v>
      </c>
      <c r="U921" s="421"/>
      <c r="V921" s="422"/>
      <c r="W921" s="423"/>
      <c r="X921" s="423"/>
      <c r="Y921" s="76" t="s">
        <v>8</v>
      </c>
      <c r="Z921" s="45"/>
      <c r="AA921" s="46"/>
      <c r="AB921" s="46"/>
      <c r="AC921" s="44" t="s">
        <v>8</v>
      </c>
      <c r="AD921" s="45"/>
      <c r="AE921" s="46"/>
      <c r="AF921" s="46"/>
      <c r="AG921" s="47" t="s">
        <v>8</v>
      </c>
      <c r="AH921" s="409">
        <f>IF(V921="賃金で算定",V922+Z922-AD922,0)</f>
        <v>0</v>
      </c>
      <c r="AI921" s="410"/>
      <c r="AJ921" s="410"/>
      <c r="AK921" s="411"/>
      <c r="AL921" s="68"/>
      <c r="AM921" s="69"/>
      <c r="AN921" s="412"/>
      <c r="AO921" s="413"/>
      <c r="AP921" s="413"/>
      <c r="AQ921" s="413"/>
      <c r="AR921" s="413"/>
      <c r="AS921" s="47" t="s">
        <v>8</v>
      </c>
      <c r="AT921" s="58"/>
      <c r="AU921" s="58"/>
      <c r="AV921" s="55" t="str">
        <f>IF(OR(O921="",Q921=""),"", IF(O921&lt;20,DATE(O921+118,Q921,IF(S921="",1,S921)),DATE(O921+88,Q921,IF(S921="",1,S921))))</f>
        <v/>
      </c>
      <c r="AW921" s="57" t="str">
        <f>IF(AV921&lt;=設定シート!C$15,"昔",IF(AV921&lt;=設定シート!E$15,"上",IF(AV921&lt;=設定シート!G$15,"中","下")))</f>
        <v>下</v>
      </c>
      <c r="AX921" s="282">
        <f>IF(AV921&lt;=設定シート!$E$36,5,IF(AV921&lt;=設定シート!$I$36,7,IF(AV921&lt;=設定シート!$M$36,9,11)))</f>
        <v>11</v>
      </c>
      <c r="AY921" s="351"/>
      <c r="AZ921" s="349"/>
      <c r="BA921" s="353">
        <f>AN921</f>
        <v>0</v>
      </c>
      <c r="BB921" s="349"/>
      <c r="BC921" s="349"/>
      <c r="BD921" s="234"/>
      <c r="BE921" s="234"/>
      <c r="BL921" s="1"/>
      <c r="BM921" s="1"/>
    </row>
    <row r="922" spans="2:65" s="34" customFormat="1" ht="18" customHeight="1">
      <c r="B922" s="417"/>
      <c r="C922" s="418"/>
      <c r="D922" s="418"/>
      <c r="E922" s="418"/>
      <c r="F922" s="418"/>
      <c r="G922" s="418"/>
      <c r="H922" s="418"/>
      <c r="I922" s="452"/>
      <c r="J922" s="417"/>
      <c r="K922" s="418"/>
      <c r="L922" s="418"/>
      <c r="M922" s="418"/>
      <c r="N922" s="419"/>
      <c r="O922" s="390"/>
      <c r="P922" s="386" t="s">
        <v>0</v>
      </c>
      <c r="Q922" s="388"/>
      <c r="R922" s="35" t="s">
        <v>1</v>
      </c>
      <c r="S922" s="196"/>
      <c r="T922" s="424" t="s">
        <v>57</v>
      </c>
      <c r="U922" s="425"/>
      <c r="V922" s="426"/>
      <c r="W922" s="427"/>
      <c r="X922" s="427"/>
      <c r="Y922" s="428"/>
      <c r="Z922" s="453"/>
      <c r="AA922" s="454"/>
      <c r="AB922" s="454"/>
      <c r="AC922" s="454"/>
      <c r="AD922" s="426">
        <v>0</v>
      </c>
      <c r="AE922" s="427"/>
      <c r="AF922" s="427"/>
      <c r="AG922" s="428"/>
      <c r="AH922" s="402">
        <f>IF(V921="賃金で算定",0,V922+Z922-AD922)</f>
        <v>0</v>
      </c>
      <c r="AI922" s="402"/>
      <c r="AJ922" s="402"/>
      <c r="AK922" s="403"/>
      <c r="AL922" s="407">
        <f>IF(V921="賃金で算定","賃金で算定",IF(OR(V922=0,$F939="",AV921=""),0,IF(AW921="昔",VLOOKUP($F939,労務比率,AX921,FALSE),IF(AW921="上",VLOOKUP($F939,労務比率,AX921,FALSE),IF(AW921="中",VLOOKUP($F939,労務比率,AX921,FALSE),VLOOKUP($F939,労務比率,AX921,FALSE))))))</f>
        <v>0</v>
      </c>
      <c r="AM922" s="408"/>
      <c r="AN922" s="404">
        <f>IF(V921="賃金で算定",0,INT(AH922*AL922/100))</f>
        <v>0</v>
      </c>
      <c r="AO922" s="405"/>
      <c r="AP922" s="405"/>
      <c r="AQ922" s="405"/>
      <c r="AR922" s="405"/>
      <c r="AS922" s="39"/>
      <c r="AT922" s="58"/>
      <c r="AU922" s="58"/>
      <c r="AV922" s="55"/>
      <c r="AW922" s="57"/>
      <c r="AX922" s="282"/>
      <c r="AY922" s="352">
        <f>AH922</f>
        <v>0</v>
      </c>
      <c r="AZ922" s="350">
        <f>IF(AV921&lt;=設定シート!C$85,AH922,IF(AND(AV921&gt;=設定シート!E$85,AV921&lt;=設定シート!G$85),AH922*105/108,AH922))</f>
        <v>0</v>
      </c>
      <c r="BA922" s="347"/>
      <c r="BB922" s="350">
        <f>IF($AL922="賃金で算定",0,INT(AY922*$AL922/100))</f>
        <v>0</v>
      </c>
      <c r="BC922" s="350">
        <f>IF(AY922=AZ922,BB922,AZ922*$AL922/100)</f>
        <v>0</v>
      </c>
      <c r="BD922" s="234"/>
      <c r="BE922" s="234"/>
      <c r="BL922" s="234">
        <f>IF(AY922=AZ922,0,1)</f>
        <v>0</v>
      </c>
      <c r="BM922" s="234" t="str">
        <f>IF(BL922=1,AL922,"")</f>
        <v/>
      </c>
    </row>
    <row r="923" spans="2:65" s="34" customFormat="1" ht="18" customHeight="1">
      <c r="B923" s="414"/>
      <c r="C923" s="415"/>
      <c r="D923" s="415"/>
      <c r="E923" s="415"/>
      <c r="F923" s="415"/>
      <c r="G923" s="415"/>
      <c r="H923" s="415"/>
      <c r="I923" s="451"/>
      <c r="J923" s="414"/>
      <c r="K923" s="415"/>
      <c r="L923" s="415"/>
      <c r="M923" s="415"/>
      <c r="N923" s="416"/>
      <c r="O923" s="389"/>
      <c r="P923" s="392" t="s">
        <v>45</v>
      </c>
      <c r="Q923" s="387"/>
      <c r="R923" s="380" t="s">
        <v>46</v>
      </c>
      <c r="S923" s="193"/>
      <c r="T923" s="420" t="s">
        <v>47</v>
      </c>
      <c r="U923" s="421"/>
      <c r="V923" s="422"/>
      <c r="W923" s="423"/>
      <c r="X923" s="423"/>
      <c r="Y923" s="77"/>
      <c r="Z923" s="41"/>
      <c r="AA923" s="42"/>
      <c r="AB923" s="42"/>
      <c r="AC923" s="43"/>
      <c r="AD923" s="41"/>
      <c r="AE923" s="42"/>
      <c r="AF923" s="42"/>
      <c r="AG923" s="48"/>
      <c r="AH923" s="409">
        <f>IF(V923="賃金で算定",V924+Z924-AD924,0)</f>
        <v>0</v>
      </c>
      <c r="AI923" s="410"/>
      <c r="AJ923" s="410"/>
      <c r="AK923" s="411"/>
      <c r="AL923" s="68"/>
      <c r="AM923" s="69"/>
      <c r="AN923" s="412"/>
      <c r="AO923" s="413"/>
      <c r="AP923" s="413"/>
      <c r="AQ923" s="413"/>
      <c r="AR923" s="413"/>
      <c r="AS923" s="40"/>
      <c r="AT923" s="58"/>
      <c r="AU923" s="58"/>
      <c r="AV923" s="55" t="str">
        <f>IF(OR(O923="",Q923=""),"", IF(O923&lt;20,DATE(O923+118,Q923,IF(S923="",1,S923)),DATE(O923+88,Q923,IF(S923="",1,S923))))</f>
        <v/>
      </c>
      <c r="AW923" s="57" t="str">
        <f>IF(AV923&lt;=設定シート!C$15,"昔",IF(AV923&lt;=設定シート!E$15,"上",IF(AV923&lt;=設定シート!G$15,"中","下")))</f>
        <v>下</v>
      </c>
      <c r="AX923" s="282">
        <f>IF(AV923&lt;=設定シート!$E$36,5,IF(AV923&lt;=設定シート!$I$36,7,IF(AV923&lt;=設定シート!$M$36,9,11)))</f>
        <v>11</v>
      </c>
      <c r="AY923" s="351"/>
      <c r="AZ923" s="349"/>
      <c r="BA923" s="353">
        <f t="shared" ref="BA923" si="514">AN923</f>
        <v>0</v>
      </c>
      <c r="BB923" s="349"/>
      <c r="BC923" s="349"/>
      <c r="BD923" s="234"/>
      <c r="BE923" s="234"/>
      <c r="BL923" s="234"/>
      <c r="BM923" s="234"/>
    </row>
    <row r="924" spans="2:65" s="34" customFormat="1" ht="18" customHeight="1">
      <c r="B924" s="417"/>
      <c r="C924" s="418"/>
      <c r="D924" s="418"/>
      <c r="E924" s="418"/>
      <c r="F924" s="418"/>
      <c r="G924" s="418"/>
      <c r="H924" s="418"/>
      <c r="I924" s="452"/>
      <c r="J924" s="417"/>
      <c r="K924" s="418"/>
      <c r="L924" s="418"/>
      <c r="M924" s="418"/>
      <c r="N924" s="419"/>
      <c r="O924" s="390"/>
      <c r="P924" s="393" t="s">
        <v>45</v>
      </c>
      <c r="Q924" s="388"/>
      <c r="R924" s="381" t="s">
        <v>46</v>
      </c>
      <c r="S924" s="196"/>
      <c r="T924" s="424" t="s">
        <v>48</v>
      </c>
      <c r="U924" s="425"/>
      <c r="V924" s="426"/>
      <c r="W924" s="427"/>
      <c r="X924" s="427"/>
      <c r="Y924" s="428"/>
      <c r="Z924" s="453"/>
      <c r="AA924" s="454"/>
      <c r="AB924" s="454"/>
      <c r="AC924" s="454"/>
      <c r="AD924" s="426">
        <v>0</v>
      </c>
      <c r="AE924" s="427"/>
      <c r="AF924" s="427"/>
      <c r="AG924" s="428"/>
      <c r="AH924" s="402">
        <f>IF(V923="賃金で算定",0,V924+Z924-AD924)</f>
        <v>0</v>
      </c>
      <c r="AI924" s="402"/>
      <c r="AJ924" s="402"/>
      <c r="AK924" s="403"/>
      <c r="AL924" s="407">
        <f>IF(V923="賃金で算定","賃金で算定",IF(OR(V924=0,$F939="",AV923=""),0,IF(AW923="昔",VLOOKUP($F939,労務比率,AX923,FALSE),IF(AW923="上",VLOOKUP($F939,労務比率,AX923,FALSE),IF(AW923="中",VLOOKUP($F939,労務比率,AX923,FALSE),VLOOKUP($F939,労務比率,AX923,FALSE))))))</f>
        <v>0</v>
      </c>
      <c r="AM924" s="408"/>
      <c r="AN924" s="404">
        <f>IF(V923="賃金で算定",0,INT(AH924*AL924/100))</f>
        <v>0</v>
      </c>
      <c r="AO924" s="405"/>
      <c r="AP924" s="405"/>
      <c r="AQ924" s="405"/>
      <c r="AR924" s="405"/>
      <c r="AS924" s="39"/>
      <c r="AT924" s="58"/>
      <c r="AU924" s="58"/>
      <c r="AV924" s="55"/>
      <c r="AW924" s="57"/>
      <c r="AX924" s="282"/>
      <c r="AY924" s="352">
        <f t="shared" ref="AY924" si="515">AH924</f>
        <v>0</v>
      </c>
      <c r="AZ924" s="350">
        <f>IF(AV923&lt;=設定シート!C$85,AH924,IF(AND(AV923&gt;=設定シート!E$85,AV923&lt;=設定シート!G$85),AH924*105/108,AH924))</f>
        <v>0</v>
      </c>
      <c r="BA924" s="347"/>
      <c r="BB924" s="350">
        <f t="shared" ref="BB924" si="516">IF($AL924="賃金で算定",0,INT(AY924*$AL924/100))</f>
        <v>0</v>
      </c>
      <c r="BC924" s="350">
        <f>IF(AY924=AZ924,BB924,AZ924*$AL924/100)</f>
        <v>0</v>
      </c>
      <c r="BD924" s="234"/>
      <c r="BE924" s="234"/>
      <c r="BL924" s="234">
        <f>IF(AY924=AZ924,0,1)</f>
        <v>0</v>
      </c>
      <c r="BM924" s="234" t="str">
        <f>IF(BL924=1,AL924,"")</f>
        <v/>
      </c>
    </row>
    <row r="925" spans="2:65" s="34" customFormat="1" ht="18" customHeight="1">
      <c r="B925" s="414"/>
      <c r="C925" s="415"/>
      <c r="D925" s="415"/>
      <c r="E925" s="415"/>
      <c r="F925" s="415"/>
      <c r="G925" s="415"/>
      <c r="H925" s="415"/>
      <c r="I925" s="451"/>
      <c r="J925" s="414"/>
      <c r="K925" s="415"/>
      <c r="L925" s="415"/>
      <c r="M925" s="415"/>
      <c r="N925" s="416"/>
      <c r="O925" s="389"/>
      <c r="P925" s="392" t="s">
        <v>45</v>
      </c>
      <c r="Q925" s="387"/>
      <c r="R925" s="380" t="s">
        <v>46</v>
      </c>
      <c r="S925" s="193"/>
      <c r="T925" s="420" t="s">
        <v>47</v>
      </c>
      <c r="U925" s="421"/>
      <c r="V925" s="422"/>
      <c r="W925" s="423"/>
      <c r="X925" s="423"/>
      <c r="Y925" s="77"/>
      <c r="Z925" s="41"/>
      <c r="AA925" s="42"/>
      <c r="AB925" s="42"/>
      <c r="AC925" s="43"/>
      <c r="AD925" s="41"/>
      <c r="AE925" s="42"/>
      <c r="AF925" s="42"/>
      <c r="AG925" s="48"/>
      <c r="AH925" s="409">
        <f>IF(V925="賃金で算定",V926+Z926-AD926,0)</f>
        <v>0</v>
      </c>
      <c r="AI925" s="410"/>
      <c r="AJ925" s="410"/>
      <c r="AK925" s="411"/>
      <c r="AL925" s="68"/>
      <c r="AM925" s="69"/>
      <c r="AN925" s="412"/>
      <c r="AO925" s="413"/>
      <c r="AP925" s="413"/>
      <c r="AQ925" s="413"/>
      <c r="AR925" s="413"/>
      <c r="AS925" s="40"/>
      <c r="AT925" s="58"/>
      <c r="AU925" s="58"/>
      <c r="AV925" s="55" t="str">
        <f>IF(OR(O925="",Q925=""),"", IF(O925&lt;20,DATE(O925+118,Q925,IF(S925="",1,S925)),DATE(O925+88,Q925,IF(S925="",1,S925))))</f>
        <v/>
      </c>
      <c r="AW925" s="57" t="str">
        <f>IF(AV925&lt;=設定シート!C$15,"昔",IF(AV925&lt;=設定シート!E$15,"上",IF(AV925&lt;=設定シート!G$15,"中","下")))</f>
        <v>下</v>
      </c>
      <c r="AX925" s="282">
        <f>IF(AV925&lt;=設定シート!$E$36,5,IF(AV925&lt;=設定シート!$I$36,7,IF(AV925&lt;=設定シート!$M$36,9,11)))</f>
        <v>11</v>
      </c>
      <c r="AY925" s="351"/>
      <c r="AZ925" s="349"/>
      <c r="BA925" s="353">
        <f t="shared" ref="BA925" si="517">AN925</f>
        <v>0</v>
      </c>
      <c r="BB925" s="349"/>
      <c r="BC925" s="349"/>
      <c r="BD925" s="234"/>
      <c r="BE925" s="234"/>
      <c r="BL925" s="1"/>
      <c r="BM925" s="1"/>
    </row>
    <row r="926" spans="2:65" s="34" customFormat="1" ht="18" customHeight="1">
      <c r="B926" s="417"/>
      <c r="C926" s="418"/>
      <c r="D926" s="418"/>
      <c r="E926" s="418"/>
      <c r="F926" s="418"/>
      <c r="G926" s="418"/>
      <c r="H926" s="418"/>
      <c r="I926" s="452"/>
      <c r="J926" s="417"/>
      <c r="K926" s="418"/>
      <c r="L926" s="418"/>
      <c r="M926" s="418"/>
      <c r="N926" s="419"/>
      <c r="O926" s="390"/>
      <c r="P926" s="393" t="s">
        <v>45</v>
      </c>
      <c r="Q926" s="388"/>
      <c r="R926" s="381" t="s">
        <v>46</v>
      </c>
      <c r="S926" s="196"/>
      <c r="T926" s="424" t="s">
        <v>48</v>
      </c>
      <c r="U926" s="425"/>
      <c r="V926" s="426"/>
      <c r="W926" s="427"/>
      <c r="X926" s="427"/>
      <c r="Y926" s="428"/>
      <c r="Z926" s="426"/>
      <c r="AA926" s="427"/>
      <c r="AB926" s="427"/>
      <c r="AC926" s="427"/>
      <c r="AD926" s="426">
        <v>0</v>
      </c>
      <c r="AE926" s="427"/>
      <c r="AF926" s="427"/>
      <c r="AG926" s="428"/>
      <c r="AH926" s="402">
        <f>IF(V925="賃金で算定",0,V926+Z926-AD926)</f>
        <v>0</v>
      </c>
      <c r="AI926" s="402"/>
      <c r="AJ926" s="402"/>
      <c r="AK926" s="403"/>
      <c r="AL926" s="407">
        <f>IF(V925="賃金で算定","賃金で算定",IF(OR(V926=0,$F939="",AV925=""),0,IF(AW925="昔",VLOOKUP($F939,労務比率,AX925,FALSE),IF(AW925="上",VLOOKUP($F939,労務比率,AX925,FALSE),IF(AW925="中",VLOOKUP($F939,労務比率,AX925,FALSE),VLOOKUP($F939,労務比率,AX925,FALSE))))))</f>
        <v>0</v>
      </c>
      <c r="AM926" s="408"/>
      <c r="AN926" s="404">
        <f>IF(V925="賃金で算定",0,INT(AH926*AL926/100))</f>
        <v>0</v>
      </c>
      <c r="AO926" s="405"/>
      <c r="AP926" s="405"/>
      <c r="AQ926" s="405"/>
      <c r="AR926" s="405"/>
      <c r="AS926" s="39"/>
      <c r="AT926" s="58"/>
      <c r="AU926" s="58"/>
      <c r="AV926" s="55"/>
      <c r="AW926" s="57"/>
      <c r="AX926" s="282"/>
      <c r="AY926" s="352">
        <f t="shared" ref="AY926" si="518">AH926</f>
        <v>0</v>
      </c>
      <c r="AZ926" s="350">
        <f>IF(AV925&lt;=設定シート!C$85,AH926,IF(AND(AV925&gt;=設定シート!E$85,AV925&lt;=設定シート!G$85),AH926*105/108,AH926))</f>
        <v>0</v>
      </c>
      <c r="BA926" s="347"/>
      <c r="BB926" s="350">
        <f t="shared" ref="BB926" si="519">IF($AL926="賃金で算定",0,INT(AY926*$AL926/100))</f>
        <v>0</v>
      </c>
      <c r="BC926" s="350">
        <f>IF(AY926=AZ926,BB926,AZ926*$AL926/100)</f>
        <v>0</v>
      </c>
      <c r="BD926" s="234"/>
      <c r="BE926" s="234"/>
      <c r="BL926" s="234">
        <f>IF(AY926=AZ926,0,1)</f>
        <v>0</v>
      </c>
      <c r="BM926" s="234" t="str">
        <f>IF(BL926=1,AL926,"")</f>
        <v/>
      </c>
    </row>
    <row r="927" spans="2:65" s="34" customFormat="1" ht="18" customHeight="1">
      <c r="B927" s="414"/>
      <c r="C927" s="415"/>
      <c r="D927" s="415"/>
      <c r="E927" s="415"/>
      <c r="F927" s="415"/>
      <c r="G927" s="415"/>
      <c r="H927" s="415"/>
      <c r="I927" s="451"/>
      <c r="J927" s="414"/>
      <c r="K927" s="415"/>
      <c r="L927" s="415"/>
      <c r="M927" s="415"/>
      <c r="N927" s="416"/>
      <c r="O927" s="389"/>
      <c r="P927" s="392" t="s">
        <v>45</v>
      </c>
      <c r="Q927" s="387"/>
      <c r="R927" s="380" t="s">
        <v>46</v>
      </c>
      <c r="S927" s="193"/>
      <c r="T927" s="420" t="s">
        <v>47</v>
      </c>
      <c r="U927" s="421"/>
      <c r="V927" s="422"/>
      <c r="W927" s="423"/>
      <c r="X927" s="423"/>
      <c r="Y927" s="78"/>
      <c r="Z927" s="37"/>
      <c r="AA927" s="38"/>
      <c r="AB927" s="38"/>
      <c r="AC927" s="49"/>
      <c r="AD927" s="37"/>
      <c r="AE927" s="38"/>
      <c r="AF927" s="38"/>
      <c r="AG927" s="50"/>
      <c r="AH927" s="409">
        <f>IF(V927="賃金で算定",V928+Z928-AD928,0)</f>
        <v>0</v>
      </c>
      <c r="AI927" s="410"/>
      <c r="AJ927" s="410"/>
      <c r="AK927" s="411"/>
      <c r="AL927" s="68"/>
      <c r="AM927" s="69"/>
      <c r="AN927" s="412"/>
      <c r="AO927" s="413"/>
      <c r="AP927" s="413"/>
      <c r="AQ927" s="413"/>
      <c r="AR927" s="413"/>
      <c r="AS927" s="40"/>
      <c r="AT927" s="58"/>
      <c r="AU927" s="58"/>
      <c r="AV927" s="55" t="str">
        <f>IF(OR(O927="",Q927=""),"", IF(O927&lt;20,DATE(O927+118,Q927,IF(S927="",1,S927)),DATE(O927+88,Q927,IF(S927="",1,S927))))</f>
        <v/>
      </c>
      <c r="AW927" s="57" t="str">
        <f>IF(AV927&lt;=設定シート!C$15,"昔",IF(AV927&lt;=設定シート!E$15,"上",IF(AV927&lt;=設定シート!G$15,"中","下")))</f>
        <v>下</v>
      </c>
      <c r="AX927" s="282">
        <f>IF(AV927&lt;=設定シート!$E$36,5,IF(AV927&lt;=設定シート!$I$36,7,IF(AV927&lt;=設定シート!$M$36,9,11)))</f>
        <v>11</v>
      </c>
      <c r="AY927" s="351"/>
      <c r="AZ927" s="349"/>
      <c r="BA927" s="353">
        <f t="shared" ref="BA927" si="520">AN927</f>
        <v>0</v>
      </c>
      <c r="BB927" s="349"/>
      <c r="BC927" s="349"/>
      <c r="BD927" s="234"/>
      <c r="BE927" s="234"/>
      <c r="BL927" s="1"/>
      <c r="BM927" s="1"/>
    </row>
    <row r="928" spans="2:65" s="34" customFormat="1" ht="18" customHeight="1">
      <c r="B928" s="417"/>
      <c r="C928" s="418"/>
      <c r="D928" s="418"/>
      <c r="E928" s="418"/>
      <c r="F928" s="418"/>
      <c r="G928" s="418"/>
      <c r="H928" s="418"/>
      <c r="I928" s="452"/>
      <c r="J928" s="417"/>
      <c r="K928" s="418"/>
      <c r="L928" s="418"/>
      <c r="M928" s="418"/>
      <c r="N928" s="419"/>
      <c r="O928" s="390"/>
      <c r="P928" s="393" t="s">
        <v>45</v>
      </c>
      <c r="Q928" s="388"/>
      <c r="R928" s="381" t="s">
        <v>46</v>
      </c>
      <c r="S928" s="196"/>
      <c r="T928" s="424" t="s">
        <v>48</v>
      </c>
      <c r="U928" s="425"/>
      <c r="V928" s="426"/>
      <c r="W928" s="427"/>
      <c r="X928" s="427"/>
      <c r="Y928" s="428"/>
      <c r="Z928" s="453"/>
      <c r="AA928" s="454"/>
      <c r="AB928" s="454"/>
      <c r="AC928" s="454"/>
      <c r="AD928" s="426">
        <v>0</v>
      </c>
      <c r="AE928" s="427"/>
      <c r="AF928" s="427"/>
      <c r="AG928" s="428"/>
      <c r="AH928" s="402">
        <f>IF(V927="賃金で算定",0,V928+Z928-AD928)</f>
        <v>0</v>
      </c>
      <c r="AI928" s="402"/>
      <c r="AJ928" s="402"/>
      <c r="AK928" s="403"/>
      <c r="AL928" s="407">
        <f>IF(V927="賃金で算定","賃金で算定",IF(OR(V928=0,$F939="",AV927=""),0,IF(AW927="昔",VLOOKUP($F939,労務比率,AX927,FALSE),IF(AW927="上",VLOOKUP($F939,労務比率,AX927,FALSE),IF(AW927="中",VLOOKUP($F939,労務比率,AX927,FALSE),VLOOKUP($F939,労務比率,AX927,FALSE))))))</f>
        <v>0</v>
      </c>
      <c r="AM928" s="408"/>
      <c r="AN928" s="404">
        <f>IF(V927="賃金で算定",0,INT(AH928*AL928/100))</f>
        <v>0</v>
      </c>
      <c r="AO928" s="405"/>
      <c r="AP928" s="405"/>
      <c r="AQ928" s="405"/>
      <c r="AR928" s="405"/>
      <c r="AS928" s="39"/>
      <c r="AT928" s="58"/>
      <c r="AU928" s="58"/>
      <c r="AV928" s="55"/>
      <c r="AW928" s="57"/>
      <c r="AX928" s="282"/>
      <c r="AY928" s="352">
        <f t="shared" ref="AY928" si="521">AH928</f>
        <v>0</v>
      </c>
      <c r="AZ928" s="350">
        <f>IF(AV927&lt;=設定シート!C$85,AH928,IF(AND(AV927&gt;=設定シート!E$85,AV927&lt;=設定シート!G$85),AH928*105/108,AH928))</f>
        <v>0</v>
      </c>
      <c r="BA928" s="347"/>
      <c r="BB928" s="350">
        <f t="shared" ref="BB928" si="522">IF($AL928="賃金で算定",0,INT(AY928*$AL928/100))</f>
        <v>0</v>
      </c>
      <c r="BC928" s="350">
        <f>IF(AY928=AZ928,BB928,AZ928*$AL928/100)</f>
        <v>0</v>
      </c>
      <c r="BD928" s="234"/>
      <c r="BE928" s="234"/>
      <c r="BL928" s="234">
        <f>IF(AY928=AZ928,0,1)</f>
        <v>0</v>
      </c>
      <c r="BM928" s="234" t="str">
        <f>IF(BL928=1,AL928,"")</f>
        <v/>
      </c>
    </row>
    <row r="929" spans="2:65" s="34" customFormat="1" ht="18" customHeight="1">
      <c r="B929" s="414"/>
      <c r="C929" s="415"/>
      <c r="D929" s="415"/>
      <c r="E929" s="415"/>
      <c r="F929" s="415"/>
      <c r="G929" s="415"/>
      <c r="H929" s="415"/>
      <c r="I929" s="451"/>
      <c r="J929" s="414"/>
      <c r="K929" s="415"/>
      <c r="L929" s="415"/>
      <c r="M929" s="415"/>
      <c r="N929" s="416"/>
      <c r="O929" s="389"/>
      <c r="P929" s="392" t="s">
        <v>45</v>
      </c>
      <c r="Q929" s="387"/>
      <c r="R929" s="380" t="s">
        <v>46</v>
      </c>
      <c r="S929" s="193"/>
      <c r="T929" s="420" t="s">
        <v>47</v>
      </c>
      <c r="U929" s="421"/>
      <c r="V929" s="422"/>
      <c r="W929" s="423"/>
      <c r="X929" s="423"/>
      <c r="Y929" s="77"/>
      <c r="Z929" s="41"/>
      <c r="AA929" s="42"/>
      <c r="AB929" s="42"/>
      <c r="AC929" s="43"/>
      <c r="AD929" s="41"/>
      <c r="AE929" s="42"/>
      <c r="AF929" s="42"/>
      <c r="AG929" s="48"/>
      <c r="AH929" s="409">
        <f>IF(V929="賃金で算定",V930+Z930-AD930,0)</f>
        <v>0</v>
      </c>
      <c r="AI929" s="410"/>
      <c r="AJ929" s="410"/>
      <c r="AK929" s="411"/>
      <c r="AL929" s="68"/>
      <c r="AM929" s="69"/>
      <c r="AN929" s="412"/>
      <c r="AO929" s="413"/>
      <c r="AP929" s="413"/>
      <c r="AQ929" s="413"/>
      <c r="AR929" s="413"/>
      <c r="AS929" s="40"/>
      <c r="AT929" s="58"/>
      <c r="AU929" s="58"/>
      <c r="AV929" s="55" t="str">
        <f>IF(OR(O929="",Q929=""),"", IF(O929&lt;20,DATE(O929+118,Q929,IF(S929="",1,S929)),DATE(O929+88,Q929,IF(S929="",1,S929))))</f>
        <v/>
      </c>
      <c r="AW929" s="57" t="str">
        <f>IF(AV929&lt;=設定シート!C$15,"昔",IF(AV929&lt;=設定シート!E$15,"上",IF(AV929&lt;=設定シート!G$15,"中","下")))</f>
        <v>下</v>
      </c>
      <c r="AX929" s="282">
        <f>IF(AV929&lt;=設定シート!$E$36,5,IF(AV929&lt;=設定シート!$I$36,7,IF(AV929&lt;=設定シート!$M$36,9,11)))</f>
        <v>11</v>
      </c>
      <c r="AY929" s="351"/>
      <c r="AZ929" s="349"/>
      <c r="BA929" s="353">
        <f t="shared" ref="BA929" si="523">AN929</f>
        <v>0</v>
      </c>
      <c r="BB929" s="349"/>
      <c r="BC929" s="349"/>
      <c r="BD929" s="234"/>
      <c r="BE929" s="234"/>
      <c r="BL929" s="1"/>
      <c r="BM929" s="1"/>
    </row>
    <row r="930" spans="2:65" s="34" customFormat="1" ht="18" customHeight="1">
      <c r="B930" s="417"/>
      <c r="C930" s="418"/>
      <c r="D930" s="418"/>
      <c r="E930" s="418"/>
      <c r="F930" s="418"/>
      <c r="G930" s="418"/>
      <c r="H930" s="418"/>
      <c r="I930" s="452"/>
      <c r="J930" s="417"/>
      <c r="K930" s="418"/>
      <c r="L930" s="418"/>
      <c r="M930" s="418"/>
      <c r="N930" s="419"/>
      <c r="O930" s="390"/>
      <c r="P930" s="393" t="s">
        <v>45</v>
      </c>
      <c r="Q930" s="388"/>
      <c r="R930" s="381" t="s">
        <v>46</v>
      </c>
      <c r="S930" s="196"/>
      <c r="T930" s="424" t="s">
        <v>48</v>
      </c>
      <c r="U930" s="425"/>
      <c r="V930" s="426"/>
      <c r="W930" s="427"/>
      <c r="X930" s="427"/>
      <c r="Y930" s="428"/>
      <c r="Z930" s="426"/>
      <c r="AA930" s="427"/>
      <c r="AB930" s="427"/>
      <c r="AC930" s="427"/>
      <c r="AD930" s="426">
        <v>0</v>
      </c>
      <c r="AE930" s="427"/>
      <c r="AF930" s="427"/>
      <c r="AG930" s="428"/>
      <c r="AH930" s="402">
        <f>IF(V929="賃金で算定",0,V930+Z930-AD930)</f>
        <v>0</v>
      </c>
      <c r="AI930" s="402"/>
      <c r="AJ930" s="402"/>
      <c r="AK930" s="403"/>
      <c r="AL930" s="407">
        <f>IF(V929="賃金で算定","賃金で算定",IF(OR(V930=0,$F939="",AV929=""),0,IF(AW929="昔",VLOOKUP($F939,労務比率,AX929,FALSE),IF(AW929="上",VLOOKUP($F939,労務比率,AX929,FALSE),IF(AW929="中",VLOOKUP($F939,労務比率,AX929,FALSE),VLOOKUP($F939,労務比率,AX929,FALSE))))))</f>
        <v>0</v>
      </c>
      <c r="AM930" s="408"/>
      <c r="AN930" s="404">
        <f>IF(V929="賃金で算定",0,INT(AH930*AL930/100))</f>
        <v>0</v>
      </c>
      <c r="AO930" s="405"/>
      <c r="AP930" s="405"/>
      <c r="AQ930" s="405"/>
      <c r="AR930" s="405"/>
      <c r="AS930" s="39"/>
      <c r="AT930" s="58"/>
      <c r="AU930" s="58"/>
      <c r="AV930" s="55"/>
      <c r="AW930" s="57"/>
      <c r="AX930" s="282"/>
      <c r="AY930" s="352">
        <f t="shared" ref="AY930" si="524">AH930</f>
        <v>0</v>
      </c>
      <c r="AZ930" s="350">
        <f>IF(AV929&lt;=設定シート!C$85,AH930,IF(AND(AV929&gt;=設定シート!E$85,AV929&lt;=設定シート!G$85),AH930*105/108,AH930))</f>
        <v>0</v>
      </c>
      <c r="BA930" s="347"/>
      <c r="BB930" s="350">
        <f t="shared" ref="BB930" si="525">IF($AL930="賃金で算定",0,INT(AY930*$AL930/100))</f>
        <v>0</v>
      </c>
      <c r="BC930" s="350">
        <f>IF(AY930=AZ930,BB930,AZ930*$AL930/100)</f>
        <v>0</v>
      </c>
      <c r="BD930" s="234"/>
      <c r="BE930" s="234"/>
      <c r="BL930" s="234">
        <f>IF(AY930=AZ930,0,1)</f>
        <v>0</v>
      </c>
      <c r="BM930" s="234" t="str">
        <f>IF(BL930=1,AL930,"")</f>
        <v/>
      </c>
    </row>
    <row r="931" spans="2:65" s="34" customFormat="1" ht="18" customHeight="1">
      <c r="B931" s="414"/>
      <c r="C931" s="415"/>
      <c r="D931" s="415"/>
      <c r="E931" s="415"/>
      <c r="F931" s="415"/>
      <c r="G931" s="415"/>
      <c r="H931" s="415"/>
      <c r="I931" s="451"/>
      <c r="J931" s="414"/>
      <c r="K931" s="415"/>
      <c r="L931" s="415"/>
      <c r="M931" s="415"/>
      <c r="N931" s="416"/>
      <c r="O931" s="389"/>
      <c r="P931" s="392" t="s">
        <v>45</v>
      </c>
      <c r="Q931" s="387"/>
      <c r="R931" s="380" t="s">
        <v>46</v>
      </c>
      <c r="S931" s="193"/>
      <c r="T931" s="420" t="s">
        <v>47</v>
      </c>
      <c r="U931" s="421"/>
      <c r="V931" s="422"/>
      <c r="W931" s="423"/>
      <c r="X931" s="423"/>
      <c r="Y931" s="77"/>
      <c r="Z931" s="41"/>
      <c r="AA931" s="42"/>
      <c r="AB931" s="42"/>
      <c r="AC931" s="43"/>
      <c r="AD931" s="41"/>
      <c r="AE931" s="42"/>
      <c r="AF931" s="42"/>
      <c r="AG931" s="48"/>
      <c r="AH931" s="409">
        <f>IF(V931="賃金で算定",V932+Z932-AD932,0)</f>
        <v>0</v>
      </c>
      <c r="AI931" s="410"/>
      <c r="AJ931" s="410"/>
      <c r="AK931" s="411"/>
      <c r="AL931" s="68"/>
      <c r="AM931" s="69"/>
      <c r="AN931" s="412"/>
      <c r="AO931" s="413"/>
      <c r="AP931" s="413"/>
      <c r="AQ931" s="413"/>
      <c r="AR931" s="413"/>
      <c r="AS931" s="40"/>
      <c r="AT931" s="58"/>
      <c r="AU931" s="58"/>
      <c r="AV931" s="55" t="str">
        <f>IF(OR(O931="",Q931=""),"", IF(O931&lt;20,DATE(O931+118,Q931,IF(S931="",1,S931)),DATE(O931+88,Q931,IF(S931="",1,S931))))</f>
        <v/>
      </c>
      <c r="AW931" s="57" t="str">
        <f>IF(AV931&lt;=設定シート!C$15,"昔",IF(AV931&lt;=設定シート!E$15,"上",IF(AV931&lt;=設定シート!G$15,"中","下")))</f>
        <v>下</v>
      </c>
      <c r="AX931" s="282">
        <f>IF(AV931&lt;=設定シート!$E$36,5,IF(AV931&lt;=設定シート!$I$36,7,IF(AV931&lt;=設定シート!$M$36,9,11)))</f>
        <v>11</v>
      </c>
      <c r="AY931" s="351"/>
      <c r="AZ931" s="349"/>
      <c r="BA931" s="353">
        <f t="shared" ref="BA931" si="526">AN931</f>
        <v>0</v>
      </c>
      <c r="BB931" s="349"/>
      <c r="BC931" s="349"/>
      <c r="BD931" s="234"/>
      <c r="BE931" s="234"/>
      <c r="BL931" s="1"/>
      <c r="BM931" s="1"/>
    </row>
    <row r="932" spans="2:65" s="34" customFormat="1" ht="18" customHeight="1">
      <c r="B932" s="417"/>
      <c r="C932" s="418"/>
      <c r="D932" s="418"/>
      <c r="E932" s="418"/>
      <c r="F932" s="418"/>
      <c r="G932" s="418"/>
      <c r="H932" s="418"/>
      <c r="I932" s="452"/>
      <c r="J932" s="417"/>
      <c r="K932" s="418"/>
      <c r="L932" s="418"/>
      <c r="M932" s="418"/>
      <c r="N932" s="419"/>
      <c r="O932" s="390"/>
      <c r="P932" s="393" t="s">
        <v>45</v>
      </c>
      <c r="Q932" s="388"/>
      <c r="R932" s="381" t="s">
        <v>46</v>
      </c>
      <c r="S932" s="196"/>
      <c r="T932" s="424" t="s">
        <v>48</v>
      </c>
      <c r="U932" s="425"/>
      <c r="V932" s="426"/>
      <c r="W932" s="427"/>
      <c r="X932" s="427"/>
      <c r="Y932" s="428"/>
      <c r="Z932" s="426"/>
      <c r="AA932" s="427"/>
      <c r="AB932" s="427"/>
      <c r="AC932" s="427"/>
      <c r="AD932" s="426">
        <v>0</v>
      </c>
      <c r="AE932" s="427"/>
      <c r="AF932" s="427"/>
      <c r="AG932" s="428"/>
      <c r="AH932" s="402">
        <f>IF(V931="賃金で算定",0,V932+Z932-AD932)</f>
        <v>0</v>
      </c>
      <c r="AI932" s="402"/>
      <c r="AJ932" s="402"/>
      <c r="AK932" s="403"/>
      <c r="AL932" s="407">
        <f>IF(V931="賃金で算定","賃金で算定",IF(OR(V932=0,$F939="",AV931=""),0,IF(AW931="昔",VLOOKUP($F939,労務比率,AX931,FALSE),IF(AW931="上",VLOOKUP($F939,労務比率,AX931,FALSE),IF(AW931="中",VLOOKUP($F939,労務比率,AX931,FALSE),VLOOKUP($F939,労務比率,AX931,FALSE))))))</f>
        <v>0</v>
      </c>
      <c r="AM932" s="408"/>
      <c r="AN932" s="404">
        <f>IF(V931="賃金で算定",0,INT(AH932*AL932/100))</f>
        <v>0</v>
      </c>
      <c r="AO932" s="405"/>
      <c r="AP932" s="405"/>
      <c r="AQ932" s="405"/>
      <c r="AR932" s="405"/>
      <c r="AS932" s="39"/>
      <c r="AT932" s="58"/>
      <c r="AU932" s="58"/>
      <c r="AV932" s="55"/>
      <c r="AW932" s="57"/>
      <c r="AX932" s="282"/>
      <c r="AY932" s="352">
        <f t="shared" ref="AY932" si="527">AH932</f>
        <v>0</v>
      </c>
      <c r="AZ932" s="350">
        <f>IF(AV931&lt;=設定シート!C$85,AH932,IF(AND(AV931&gt;=設定シート!E$85,AV931&lt;=設定シート!G$85),AH932*105/108,AH932))</f>
        <v>0</v>
      </c>
      <c r="BA932" s="347"/>
      <c r="BB932" s="350">
        <f t="shared" ref="BB932" si="528">IF($AL932="賃金で算定",0,INT(AY932*$AL932/100))</f>
        <v>0</v>
      </c>
      <c r="BC932" s="350">
        <f>IF(AY932=AZ932,BB932,AZ932*$AL932/100)</f>
        <v>0</v>
      </c>
      <c r="BD932" s="234"/>
      <c r="BE932" s="234"/>
      <c r="BL932" s="234">
        <f>IF(AY932=AZ932,0,1)</f>
        <v>0</v>
      </c>
      <c r="BM932" s="234" t="str">
        <f>IF(BL932=1,AL932,"")</f>
        <v/>
      </c>
    </row>
    <row r="933" spans="2:65" s="34" customFormat="1" ht="18" customHeight="1">
      <c r="B933" s="414"/>
      <c r="C933" s="415"/>
      <c r="D933" s="415"/>
      <c r="E933" s="415"/>
      <c r="F933" s="415"/>
      <c r="G933" s="415"/>
      <c r="H933" s="415"/>
      <c r="I933" s="451"/>
      <c r="J933" s="414"/>
      <c r="K933" s="415"/>
      <c r="L933" s="415"/>
      <c r="M933" s="415"/>
      <c r="N933" s="416"/>
      <c r="O933" s="389"/>
      <c r="P933" s="392" t="s">
        <v>45</v>
      </c>
      <c r="Q933" s="387"/>
      <c r="R933" s="380" t="s">
        <v>46</v>
      </c>
      <c r="S933" s="193"/>
      <c r="T933" s="420" t="s">
        <v>47</v>
      </c>
      <c r="U933" s="421"/>
      <c r="V933" s="422"/>
      <c r="W933" s="423"/>
      <c r="X933" s="423"/>
      <c r="Y933" s="77"/>
      <c r="Z933" s="41"/>
      <c r="AA933" s="42"/>
      <c r="AB933" s="42"/>
      <c r="AC933" s="43"/>
      <c r="AD933" s="41"/>
      <c r="AE933" s="42"/>
      <c r="AF933" s="42"/>
      <c r="AG933" s="48"/>
      <c r="AH933" s="409">
        <f>IF(V933="賃金で算定",V934+Z934-AD934,0)</f>
        <v>0</v>
      </c>
      <c r="AI933" s="410"/>
      <c r="AJ933" s="410"/>
      <c r="AK933" s="411"/>
      <c r="AL933" s="68"/>
      <c r="AM933" s="69"/>
      <c r="AN933" s="412"/>
      <c r="AO933" s="413"/>
      <c r="AP933" s="413"/>
      <c r="AQ933" s="413"/>
      <c r="AR933" s="413"/>
      <c r="AS933" s="40"/>
      <c r="AT933" s="58"/>
      <c r="AU933" s="58"/>
      <c r="AV933" s="55" t="str">
        <f>IF(OR(O933="",Q933=""),"", IF(O933&lt;20,DATE(O933+118,Q933,IF(S933="",1,S933)),DATE(O933+88,Q933,IF(S933="",1,S933))))</f>
        <v/>
      </c>
      <c r="AW933" s="57" t="str">
        <f>IF(AV933&lt;=設定シート!C$15,"昔",IF(AV933&lt;=設定シート!E$15,"上",IF(AV933&lt;=設定シート!G$15,"中","下")))</f>
        <v>下</v>
      </c>
      <c r="AX933" s="282">
        <f>IF(AV933&lt;=設定シート!$E$36,5,IF(AV933&lt;=設定シート!$I$36,7,IF(AV933&lt;=設定シート!$M$36,9,11)))</f>
        <v>11</v>
      </c>
      <c r="AY933" s="351"/>
      <c r="AZ933" s="349"/>
      <c r="BA933" s="353">
        <f t="shared" ref="BA933" si="529">AN933</f>
        <v>0</v>
      </c>
      <c r="BB933" s="349"/>
      <c r="BC933" s="349"/>
      <c r="BD933" s="234"/>
      <c r="BE933" s="234"/>
      <c r="BL933" s="1"/>
      <c r="BM933" s="1"/>
    </row>
    <row r="934" spans="2:65" s="34" customFormat="1" ht="18" customHeight="1">
      <c r="B934" s="417"/>
      <c r="C934" s="418"/>
      <c r="D934" s="418"/>
      <c r="E934" s="418"/>
      <c r="F934" s="418"/>
      <c r="G934" s="418"/>
      <c r="H934" s="418"/>
      <c r="I934" s="452"/>
      <c r="J934" s="417"/>
      <c r="K934" s="418"/>
      <c r="L934" s="418"/>
      <c r="M934" s="418"/>
      <c r="N934" s="419"/>
      <c r="O934" s="390"/>
      <c r="P934" s="393" t="s">
        <v>45</v>
      </c>
      <c r="Q934" s="388"/>
      <c r="R934" s="381" t="s">
        <v>46</v>
      </c>
      <c r="S934" s="196"/>
      <c r="T934" s="424" t="s">
        <v>48</v>
      </c>
      <c r="U934" s="425"/>
      <c r="V934" s="426"/>
      <c r="W934" s="427"/>
      <c r="X934" s="427"/>
      <c r="Y934" s="428"/>
      <c r="Z934" s="426"/>
      <c r="AA934" s="427"/>
      <c r="AB934" s="427"/>
      <c r="AC934" s="427"/>
      <c r="AD934" s="426">
        <v>0</v>
      </c>
      <c r="AE934" s="427"/>
      <c r="AF934" s="427"/>
      <c r="AG934" s="428"/>
      <c r="AH934" s="402">
        <f>IF(V933="賃金で算定",0,V934+Z934-AD934)</f>
        <v>0</v>
      </c>
      <c r="AI934" s="402"/>
      <c r="AJ934" s="402"/>
      <c r="AK934" s="403"/>
      <c r="AL934" s="407">
        <f>IF(V933="賃金で算定","賃金で算定",IF(OR(V934=0,$F939="",AV933=""),0,IF(AW933="昔",VLOOKUP($F939,労務比率,AX933,FALSE),IF(AW933="上",VLOOKUP($F939,労務比率,AX933,FALSE),IF(AW933="中",VLOOKUP($F939,労務比率,AX933,FALSE),VLOOKUP($F939,労務比率,AX933,FALSE))))))</f>
        <v>0</v>
      </c>
      <c r="AM934" s="408"/>
      <c r="AN934" s="404">
        <f>IF(V933="賃金で算定",0,INT(AH934*AL934/100))</f>
        <v>0</v>
      </c>
      <c r="AO934" s="405"/>
      <c r="AP934" s="405"/>
      <c r="AQ934" s="405"/>
      <c r="AR934" s="405"/>
      <c r="AS934" s="39"/>
      <c r="AT934" s="58"/>
      <c r="AU934" s="58"/>
      <c r="AV934" s="55"/>
      <c r="AW934" s="57"/>
      <c r="AX934" s="282"/>
      <c r="AY934" s="352">
        <f t="shared" ref="AY934" si="530">AH934</f>
        <v>0</v>
      </c>
      <c r="AZ934" s="350">
        <f>IF(AV933&lt;=設定シート!C$85,AH934,IF(AND(AV933&gt;=設定シート!E$85,AV933&lt;=設定シート!G$85),AH934*105/108,AH934))</f>
        <v>0</v>
      </c>
      <c r="BA934" s="347"/>
      <c r="BB934" s="350">
        <f t="shared" ref="BB934" si="531">IF($AL934="賃金で算定",0,INT(AY934*$AL934/100))</f>
        <v>0</v>
      </c>
      <c r="BC934" s="350">
        <f>IF(AY934=AZ934,BB934,AZ934*$AL934/100)</f>
        <v>0</v>
      </c>
      <c r="BD934" s="234"/>
      <c r="BE934" s="234"/>
      <c r="BL934" s="234">
        <f>IF(AY934=AZ934,0,1)</f>
        <v>0</v>
      </c>
      <c r="BM934" s="234" t="str">
        <f>IF(BL934=1,AL934,"")</f>
        <v/>
      </c>
    </row>
    <row r="935" spans="2:65" s="34" customFormat="1" ht="18" customHeight="1">
      <c r="B935" s="414"/>
      <c r="C935" s="415"/>
      <c r="D935" s="415"/>
      <c r="E935" s="415"/>
      <c r="F935" s="415"/>
      <c r="G935" s="415"/>
      <c r="H935" s="415"/>
      <c r="I935" s="451"/>
      <c r="J935" s="414"/>
      <c r="K935" s="415"/>
      <c r="L935" s="415"/>
      <c r="M935" s="415"/>
      <c r="N935" s="416"/>
      <c r="O935" s="389"/>
      <c r="P935" s="392" t="s">
        <v>45</v>
      </c>
      <c r="Q935" s="387"/>
      <c r="R935" s="380" t="s">
        <v>46</v>
      </c>
      <c r="S935" s="193"/>
      <c r="T935" s="420" t="s">
        <v>47</v>
      </c>
      <c r="U935" s="421"/>
      <c r="V935" s="422"/>
      <c r="W935" s="423"/>
      <c r="X935" s="423"/>
      <c r="Y935" s="77"/>
      <c r="Z935" s="41"/>
      <c r="AA935" s="42"/>
      <c r="AB935" s="42"/>
      <c r="AC935" s="43"/>
      <c r="AD935" s="41"/>
      <c r="AE935" s="42"/>
      <c r="AF935" s="42"/>
      <c r="AG935" s="48"/>
      <c r="AH935" s="409">
        <f>IF(V935="賃金で算定",V936+Z936-AD936,0)</f>
        <v>0</v>
      </c>
      <c r="AI935" s="410"/>
      <c r="AJ935" s="410"/>
      <c r="AK935" s="411"/>
      <c r="AL935" s="68"/>
      <c r="AM935" s="69"/>
      <c r="AN935" s="412"/>
      <c r="AO935" s="413"/>
      <c r="AP935" s="413"/>
      <c r="AQ935" s="413"/>
      <c r="AR935" s="413"/>
      <c r="AS935" s="40"/>
      <c r="AT935" s="58"/>
      <c r="AU935" s="58"/>
      <c r="AV935" s="55" t="str">
        <f>IF(OR(O935="",Q935=""),"", IF(O935&lt;20,DATE(O935+118,Q935,IF(S935="",1,S935)),DATE(O935+88,Q935,IF(S935="",1,S935))))</f>
        <v/>
      </c>
      <c r="AW935" s="57" t="str">
        <f>IF(AV935&lt;=設定シート!C$15,"昔",IF(AV935&lt;=設定シート!E$15,"上",IF(AV935&lt;=設定シート!G$15,"中","下")))</f>
        <v>下</v>
      </c>
      <c r="AX935" s="282">
        <f>IF(AV935&lt;=設定シート!$E$36,5,IF(AV935&lt;=設定シート!$I$36,7,IF(AV935&lt;=設定シート!$M$36,9,11)))</f>
        <v>11</v>
      </c>
      <c r="AY935" s="351"/>
      <c r="AZ935" s="349"/>
      <c r="BA935" s="353">
        <f t="shared" ref="BA935" si="532">AN935</f>
        <v>0</v>
      </c>
      <c r="BB935" s="349"/>
      <c r="BC935" s="349"/>
      <c r="BD935" s="234"/>
      <c r="BE935" s="234"/>
      <c r="BL935" s="1"/>
      <c r="BM935" s="1"/>
    </row>
    <row r="936" spans="2:65" s="34" customFormat="1" ht="18" customHeight="1">
      <c r="B936" s="417"/>
      <c r="C936" s="418"/>
      <c r="D936" s="418"/>
      <c r="E936" s="418"/>
      <c r="F936" s="418"/>
      <c r="G936" s="418"/>
      <c r="H936" s="418"/>
      <c r="I936" s="452"/>
      <c r="J936" s="417"/>
      <c r="K936" s="418"/>
      <c r="L936" s="418"/>
      <c r="M936" s="418"/>
      <c r="N936" s="419"/>
      <c r="O936" s="390"/>
      <c r="P936" s="393" t="s">
        <v>45</v>
      </c>
      <c r="Q936" s="388"/>
      <c r="R936" s="381" t="s">
        <v>46</v>
      </c>
      <c r="S936" s="196"/>
      <c r="T936" s="424" t="s">
        <v>48</v>
      </c>
      <c r="U936" s="425"/>
      <c r="V936" s="426"/>
      <c r="W936" s="427"/>
      <c r="X936" s="427"/>
      <c r="Y936" s="428"/>
      <c r="Z936" s="426"/>
      <c r="AA936" s="427"/>
      <c r="AB936" s="427"/>
      <c r="AC936" s="427"/>
      <c r="AD936" s="426">
        <v>0</v>
      </c>
      <c r="AE936" s="427"/>
      <c r="AF936" s="427"/>
      <c r="AG936" s="428"/>
      <c r="AH936" s="402">
        <f>IF(V935="賃金で算定",0,V936+Z936-AD936)</f>
        <v>0</v>
      </c>
      <c r="AI936" s="402"/>
      <c r="AJ936" s="402"/>
      <c r="AK936" s="403"/>
      <c r="AL936" s="407">
        <f>IF(V935="賃金で算定","賃金で算定",IF(OR(V936=0,$F939="",AV935=""),0,IF(AW935="昔",VLOOKUP($F939,労務比率,AX935,FALSE),IF(AW935="上",VLOOKUP($F939,労務比率,AX935,FALSE),IF(AW935="中",VLOOKUP($F939,労務比率,AX935,FALSE),VLOOKUP($F939,労務比率,AX935,FALSE))))))</f>
        <v>0</v>
      </c>
      <c r="AM936" s="408"/>
      <c r="AN936" s="404">
        <f>IF(V935="賃金で算定",0,INT(AH936*AL936/100))</f>
        <v>0</v>
      </c>
      <c r="AO936" s="405"/>
      <c r="AP936" s="405"/>
      <c r="AQ936" s="405"/>
      <c r="AR936" s="405"/>
      <c r="AS936" s="39"/>
      <c r="AT936" s="58"/>
      <c r="AU936" s="58"/>
      <c r="AV936" s="55"/>
      <c r="AW936" s="57"/>
      <c r="AX936" s="282"/>
      <c r="AY936" s="352">
        <f t="shared" ref="AY936" si="533">AH936</f>
        <v>0</v>
      </c>
      <c r="AZ936" s="350">
        <f>IF(AV935&lt;=設定シート!C$85,AH936,IF(AND(AV935&gt;=設定シート!E$85,AV935&lt;=設定シート!G$85),AH936*105/108,AH936))</f>
        <v>0</v>
      </c>
      <c r="BA936" s="347"/>
      <c r="BB936" s="350">
        <f t="shared" ref="BB936" si="534">IF($AL936="賃金で算定",0,INT(AY936*$AL936/100))</f>
        <v>0</v>
      </c>
      <c r="BC936" s="350">
        <f>IF(AY936=AZ936,BB936,AZ936*$AL936/100)</f>
        <v>0</v>
      </c>
      <c r="BD936" s="234"/>
      <c r="BE936" s="234"/>
      <c r="BL936" s="234">
        <f>IF(AY936=AZ936,0,1)</f>
        <v>0</v>
      </c>
      <c r="BM936" s="234" t="str">
        <f>IF(BL936=1,AL936,"")</f>
        <v/>
      </c>
    </row>
    <row r="937" spans="2:65" s="34" customFormat="1" ht="18" customHeight="1">
      <c r="B937" s="414"/>
      <c r="C937" s="415"/>
      <c r="D937" s="415"/>
      <c r="E937" s="415"/>
      <c r="F937" s="415"/>
      <c r="G937" s="415"/>
      <c r="H937" s="415"/>
      <c r="I937" s="451"/>
      <c r="J937" s="414"/>
      <c r="K937" s="415"/>
      <c r="L937" s="415"/>
      <c r="M937" s="415"/>
      <c r="N937" s="416"/>
      <c r="O937" s="389"/>
      <c r="P937" s="392" t="s">
        <v>45</v>
      </c>
      <c r="Q937" s="387"/>
      <c r="R937" s="380" t="s">
        <v>46</v>
      </c>
      <c r="S937" s="193"/>
      <c r="T937" s="420" t="s">
        <v>47</v>
      </c>
      <c r="U937" s="421"/>
      <c r="V937" s="422"/>
      <c r="W937" s="423"/>
      <c r="X937" s="423"/>
      <c r="Y937" s="77"/>
      <c r="Z937" s="41"/>
      <c r="AA937" s="42"/>
      <c r="AB937" s="42"/>
      <c r="AC937" s="43"/>
      <c r="AD937" s="41"/>
      <c r="AE937" s="42"/>
      <c r="AF937" s="42"/>
      <c r="AG937" s="48"/>
      <c r="AH937" s="409">
        <f>IF(V937="賃金で算定",V938+Z938-AD938,0)</f>
        <v>0</v>
      </c>
      <c r="AI937" s="410"/>
      <c r="AJ937" s="410"/>
      <c r="AK937" s="411"/>
      <c r="AL937" s="68"/>
      <c r="AM937" s="69"/>
      <c r="AN937" s="412"/>
      <c r="AO937" s="413"/>
      <c r="AP937" s="413"/>
      <c r="AQ937" s="413"/>
      <c r="AR937" s="413"/>
      <c r="AS937" s="40"/>
      <c r="AT937" s="58"/>
      <c r="AU937" s="58"/>
      <c r="AV937" s="55" t="str">
        <f>IF(OR(O937="",Q937=""),"", IF(O937&lt;20,DATE(O937+118,Q937,IF(S937="",1,S937)),DATE(O937+88,Q937,IF(S937="",1,S937))))</f>
        <v/>
      </c>
      <c r="AW937" s="57" t="str">
        <f>IF(AV937&lt;=設定シート!C$15,"昔",IF(AV937&lt;=設定シート!E$15,"上",IF(AV937&lt;=設定シート!G$15,"中","下")))</f>
        <v>下</v>
      </c>
      <c r="AX937" s="282">
        <f>IF(AV937&lt;=設定シート!$E$36,5,IF(AV937&lt;=設定シート!$I$36,7,IF(AV937&lt;=設定シート!$M$36,9,11)))</f>
        <v>11</v>
      </c>
      <c r="AY937" s="351"/>
      <c r="AZ937" s="349"/>
      <c r="BA937" s="353">
        <f t="shared" ref="BA937" si="535">AN937</f>
        <v>0</v>
      </c>
      <c r="BB937" s="349"/>
      <c r="BC937" s="349"/>
      <c r="BD937" s="234"/>
      <c r="BE937" s="234"/>
      <c r="BL937" s="1"/>
      <c r="BM937" s="1"/>
    </row>
    <row r="938" spans="2:65" s="34" customFormat="1" ht="18" customHeight="1">
      <c r="B938" s="417"/>
      <c r="C938" s="418"/>
      <c r="D938" s="418"/>
      <c r="E938" s="418"/>
      <c r="F938" s="418"/>
      <c r="G938" s="418"/>
      <c r="H938" s="418"/>
      <c r="I938" s="452"/>
      <c r="J938" s="417"/>
      <c r="K938" s="418"/>
      <c r="L938" s="418"/>
      <c r="M938" s="418"/>
      <c r="N938" s="419"/>
      <c r="O938" s="390"/>
      <c r="P938" s="391" t="s">
        <v>45</v>
      </c>
      <c r="Q938" s="388"/>
      <c r="R938" s="381" t="s">
        <v>46</v>
      </c>
      <c r="S938" s="196"/>
      <c r="T938" s="424" t="s">
        <v>48</v>
      </c>
      <c r="U938" s="425"/>
      <c r="V938" s="426"/>
      <c r="W938" s="427"/>
      <c r="X938" s="427"/>
      <c r="Y938" s="428"/>
      <c r="Z938" s="426"/>
      <c r="AA938" s="427"/>
      <c r="AB938" s="427"/>
      <c r="AC938" s="427"/>
      <c r="AD938" s="426">
        <v>0</v>
      </c>
      <c r="AE938" s="427"/>
      <c r="AF938" s="427"/>
      <c r="AG938" s="428"/>
      <c r="AH938" s="404">
        <f>IF(V937="賃金で算定",0,V938+Z938-AD938)</f>
        <v>0</v>
      </c>
      <c r="AI938" s="405"/>
      <c r="AJ938" s="405"/>
      <c r="AK938" s="406"/>
      <c r="AL938" s="407">
        <f>IF(V937="賃金で算定","賃金で算定",IF(OR(V938=0,$F939="",AV937=""),0,IF(AW937="昔",VLOOKUP($F939,労務比率,AX937,FALSE),IF(AW937="上",VLOOKUP($F939,労務比率,AX937,FALSE),IF(AW937="中",VLOOKUP($F939,労務比率,AX937,FALSE),VLOOKUP($F939,労務比率,AX937,FALSE))))))</f>
        <v>0</v>
      </c>
      <c r="AM938" s="408"/>
      <c r="AN938" s="404">
        <f>IF(V937="賃金で算定",0,INT(AH938*AL938/100))</f>
        <v>0</v>
      </c>
      <c r="AO938" s="405"/>
      <c r="AP938" s="405"/>
      <c r="AQ938" s="405"/>
      <c r="AR938" s="405"/>
      <c r="AS938" s="39"/>
      <c r="AT938" s="58"/>
      <c r="AU938" s="58"/>
      <c r="AV938" s="55"/>
      <c r="AW938" s="57"/>
      <c r="AX938" s="282"/>
      <c r="AY938" s="352">
        <f t="shared" ref="AY938" si="536">AH938</f>
        <v>0</v>
      </c>
      <c r="AZ938" s="350">
        <f>IF(AV937&lt;=設定シート!C$85,AH938,IF(AND(AV937&gt;=設定シート!E$85,AV937&lt;=設定シート!G$85),AH938*105/108,AH938))</f>
        <v>0</v>
      </c>
      <c r="BA938" s="347"/>
      <c r="BB938" s="350">
        <f t="shared" ref="BB938" si="537">IF($AL938="賃金で算定",0,INT(AY938*$AL938/100))</f>
        <v>0</v>
      </c>
      <c r="BC938" s="350">
        <f>IF(AY938=AZ938,BB938,AZ938*$AL938/100)</f>
        <v>0</v>
      </c>
      <c r="BD938" s="234"/>
      <c r="BE938" s="234"/>
      <c r="BL938" s="234">
        <f>IF(AY938=AZ938,0,1)</f>
        <v>0</v>
      </c>
      <c r="BM938" s="234" t="str">
        <f>IF(BL938=1,AL938,"")</f>
        <v/>
      </c>
    </row>
    <row r="939" spans="2:65" s="34" customFormat="1" ht="18" customHeight="1">
      <c r="B939" s="430" t="s">
        <v>134</v>
      </c>
      <c r="C939" s="431"/>
      <c r="D939" s="431"/>
      <c r="E939" s="432"/>
      <c r="F939" s="439"/>
      <c r="G939" s="440"/>
      <c r="H939" s="440"/>
      <c r="I939" s="440"/>
      <c r="J939" s="440"/>
      <c r="K939" s="440"/>
      <c r="L939" s="440"/>
      <c r="M939" s="440"/>
      <c r="N939" s="441"/>
      <c r="O939" s="430" t="s">
        <v>49</v>
      </c>
      <c r="P939" s="431"/>
      <c r="Q939" s="431"/>
      <c r="R939" s="431"/>
      <c r="S939" s="431"/>
      <c r="T939" s="431"/>
      <c r="U939" s="432"/>
      <c r="V939" s="448">
        <f>AH939</f>
        <v>0</v>
      </c>
      <c r="W939" s="449"/>
      <c r="X939" s="449"/>
      <c r="Y939" s="450"/>
      <c r="Z939" s="318"/>
      <c r="AA939" s="319"/>
      <c r="AB939" s="319"/>
      <c r="AC939" s="43"/>
      <c r="AD939" s="318"/>
      <c r="AE939" s="319"/>
      <c r="AF939" s="319"/>
      <c r="AG939" s="43"/>
      <c r="AH939" s="409">
        <f>AH921+AH923+AH925+AH927+AH929+AH931+AH933+AH935+AH937</f>
        <v>0</v>
      </c>
      <c r="AI939" s="410"/>
      <c r="AJ939" s="410"/>
      <c r="AK939" s="411"/>
      <c r="AL939" s="70"/>
      <c r="AM939" s="71"/>
      <c r="AN939" s="409">
        <f>AN921+AN923+AN925+AN927+AN929+AN931+AN933+AN935+AN937</f>
        <v>0</v>
      </c>
      <c r="AO939" s="410"/>
      <c r="AP939" s="410"/>
      <c r="AQ939" s="410"/>
      <c r="AR939" s="410"/>
      <c r="AS939" s="320"/>
      <c r="AT939" s="58"/>
      <c r="AU939" s="58"/>
      <c r="AW939" s="57"/>
      <c r="AX939" s="282"/>
      <c r="AY939" s="351"/>
      <c r="AZ939" s="354"/>
      <c r="BA939" s="361">
        <f>BA921+BA923+BA925+BA927+BA929+BA931+BA933+BA935+BA937</f>
        <v>0</v>
      </c>
      <c r="BB939" s="362">
        <f>BB922+BB924+BB926+BB928+BB930+BB932+BB934+BB936+BB938</f>
        <v>0</v>
      </c>
      <c r="BC939" s="362">
        <f>SUMIF(BL922:BL938,0,BC922:BC938)+ROUNDDOWN(ROUNDDOWN(BL939*105/108,0)*BM939/100,0)</f>
        <v>0</v>
      </c>
      <c r="BD939" s="234"/>
      <c r="BE939" s="234"/>
      <c r="BL939" s="234">
        <f>SUMIF(BL922:BL938,1,AH922:AK938)</f>
        <v>0</v>
      </c>
      <c r="BM939" s="234">
        <f>IF(COUNT(BM922:BM938)=0,0,SUM(BM922:BM938)/COUNT(BM922:BM938))</f>
        <v>0</v>
      </c>
    </row>
    <row r="940" spans="2:65" s="34" customFormat="1" ht="18" customHeight="1">
      <c r="B940" s="433"/>
      <c r="C940" s="434"/>
      <c r="D940" s="434"/>
      <c r="E940" s="435"/>
      <c r="F940" s="442"/>
      <c r="G940" s="443"/>
      <c r="H940" s="443"/>
      <c r="I940" s="443"/>
      <c r="J940" s="443"/>
      <c r="K940" s="443"/>
      <c r="L940" s="443"/>
      <c r="M940" s="443"/>
      <c r="N940" s="444"/>
      <c r="O940" s="433"/>
      <c r="P940" s="434"/>
      <c r="Q940" s="434"/>
      <c r="R940" s="434"/>
      <c r="S940" s="434"/>
      <c r="T940" s="434"/>
      <c r="U940" s="435"/>
      <c r="V940" s="401">
        <f>V922+V924+V926+V928+V930+V932+V934+V936+V938-V939</f>
        <v>0</v>
      </c>
      <c r="W940" s="402"/>
      <c r="X940" s="402"/>
      <c r="Y940" s="403"/>
      <c r="Z940" s="401">
        <f>Z922+Z924+Z926+Z928+Z930+Z932+Z934+Z936+Z938</f>
        <v>0</v>
      </c>
      <c r="AA940" s="402"/>
      <c r="AB940" s="402"/>
      <c r="AC940" s="402"/>
      <c r="AD940" s="401">
        <f>AD922+AD924+AD926+AD928+AD930+AD932+AD934+AD936+AD938</f>
        <v>0</v>
      </c>
      <c r="AE940" s="402"/>
      <c r="AF940" s="402"/>
      <c r="AG940" s="402"/>
      <c r="AH940" s="401">
        <f>AY940</f>
        <v>0</v>
      </c>
      <c r="AI940" s="402"/>
      <c r="AJ940" s="402"/>
      <c r="AK940" s="402"/>
      <c r="AL940" s="325"/>
      <c r="AM940" s="326"/>
      <c r="AN940" s="401">
        <f>BB940</f>
        <v>0</v>
      </c>
      <c r="AO940" s="402"/>
      <c r="AP940" s="402"/>
      <c r="AQ940" s="402"/>
      <c r="AR940" s="402"/>
      <c r="AS940" s="322"/>
      <c r="AT940" s="58"/>
      <c r="AU940" s="58"/>
      <c r="AW940" s="57"/>
      <c r="AX940" s="282"/>
      <c r="AY940" s="357">
        <f>AY922+AY924+AY926+AY928+AY930+AY932+AY934+AY936+AY938</f>
        <v>0</v>
      </c>
      <c r="AZ940" s="359"/>
      <c r="BA940" s="359"/>
      <c r="BB940" s="355">
        <f>BB939</f>
        <v>0</v>
      </c>
      <c r="BC940" s="363"/>
      <c r="BD940" s="234"/>
      <c r="BE940" s="234"/>
    </row>
    <row r="941" spans="2:65" s="34" customFormat="1" ht="18" customHeight="1">
      <c r="B941" s="436"/>
      <c r="C941" s="437"/>
      <c r="D941" s="437"/>
      <c r="E941" s="438"/>
      <c r="F941" s="445"/>
      <c r="G941" s="446"/>
      <c r="H941" s="446"/>
      <c r="I941" s="446"/>
      <c r="J941" s="446"/>
      <c r="K941" s="446"/>
      <c r="L941" s="446"/>
      <c r="M941" s="446"/>
      <c r="N941" s="447"/>
      <c r="O941" s="436"/>
      <c r="P941" s="437"/>
      <c r="Q941" s="437"/>
      <c r="R941" s="437"/>
      <c r="S941" s="437"/>
      <c r="T941" s="437"/>
      <c r="U941" s="438"/>
      <c r="V941" s="404"/>
      <c r="W941" s="405"/>
      <c r="X941" s="405"/>
      <c r="Y941" s="406"/>
      <c r="Z941" s="404"/>
      <c r="AA941" s="405"/>
      <c r="AB941" s="405"/>
      <c r="AC941" s="405"/>
      <c r="AD941" s="404"/>
      <c r="AE941" s="405"/>
      <c r="AF941" s="405"/>
      <c r="AG941" s="405"/>
      <c r="AH941" s="404">
        <f>AZ941</f>
        <v>0</v>
      </c>
      <c r="AI941" s="405"/>
      <c r="AJ941" s="405"/>
      <c r="AK941" s="406"/>
      <c r="AL941" s="323"/>
      <c r="AM941" s="324"/>
      <c r="AN941" s="404">
        <f>BC941</f>
        <v>0</v>
      </c>
      <c r="AO941" s="405"/>
      <c r="AP941" s="405"/>
      <c r="AQ941" s="405"/>
      <c r="AR941" s="405"/>
      <c r="AS941" s="321"/>
      <c r="AT941" s="58"/>
      <c r="AU941" s="198"/>
      <c r="AW941" s="57"/>
      <c r="AX941" s="282"/>
      <c r="AY941" s="358"/>
      <c r="AZ941" s="360">
        <f>IF(AZ922+AZ924+AZ926+AZ928+AZ930+AZ932+AZ934+AZ936+AZ938=AY940,0,ROUNDDOWN(AZ922+AZ924+AZ926+AZ928+AZ930+AZ932+AZ934+AZ936+AZ938,0))</f>
        <v>0</v>
      </c>
      <c r="BA941" s="356"/>
      <c r="BB941" s="356"/>
      <c r="BC941" s="360">
        <f>IF(BC939=BB940,0,BC939)</f>
        <v>0</v>
      </c>
      <c r="BD941" s="234"/>
      <c r="BE941" s="234"/>
    </row>
    <row r="942" spans="2:65" s="34" customFormat="1" ht="18" customHeight="1">
      <c r="AD942" s="1" t="str">
        <f>IF(AND($F939="",$V939+$V940&gt;0),"事業の種類を選択してください。","")</f>
        <v/>
      </c>
      <c r="AE942" s="1"/>
      <c r="AF942" s="1"/>
      <c r="AG942" s="1"/>
      <c r="AH942" s="1"/>
      <c r="AI942" s="1"/>
      <c r="AJ942" s="1"/>
      <c r="AK942" s="1"/>
      <c r="AL942" s="1"/>
      <c r="AM942" s="1"/>
      <c r="AN942" s="429">
        <f>IF(AN939=0,0,AN939+IF(AN941=0,AN940,AN941))</f>
        <v>0</v>
      </c>
      <c r="AO942" s="429"/>
      <c r="AP942" s="429"/>
      <c r="AQ942" s="429"/>
      <c r="AR942" s="429"/>
      <c r="AS942" s="58"/>
      <c r="AT942" s="58"/>
      <c r="AU942" s="58"/>
      <c r="AW942" s="57"/>
      <c r="AX942" s="282"/>
      <c r="AY942" s="282"/>
      <c r="AZ942" s="282"/>
      <c r="BA942" s="282"/>
      <c r="BB942" s="282"/>
      <c r="BC942" s="282"/>
      <c r="BD942" s="234"/>
      <c r="BE942" s="234"/>
    </row>
    <row r="943" spans="2:65" s="34" customFormat="1" ht="31.5" customHeight="1">
      <c r="AN943" s="79"/>
      <c r="AO943" s="79"/>
      <c r="AP943" s="79"/>
      <c r="AQ943" s="79"/>
      <c r="AR943" s="79"/>
      <c r="AS943" s="58"/>
      <c r="AT943" s="58"/>
      <c r="AU943" s="58"/>
      <c r="AW943" s="57"/>
      <c r="AX943" s="282"/>
      <c r="AY943" s="282"/>
      <c r="AZ943" s="282"/>
      <c r="BA943" s="282"/>
      <c r="BB943" s="282"/>
      <c r="BC943" s="282"/>
      <c r="BD943" s="234"/>
      <c r="BE943" s="234"/>
    </row>
    <row r="944" spans="2:65" s="34" customFormat="1" ht="7.5" customHeight="1">
      <c r="X944" s="36"/>
      <c r="Y944" s="36"/>
      <c r="Z944" s="58"/>
      <c r="AA944" s="58"/>
      <c r="AB944" s="58"/>
      <c r="AC944" s="58"/>
      <c r="AD944" s="58"/>
      <c r="AE944" s="58"/>
      <c r="AF944" s="58"/>
      <c r="AG944" s="58"/>
      <c r="AH944" s="58"/>
      <c r="AI944" s="58"/>
      <c r="AJ944" s="58"/>
      <c r="AK944" s="58"/>
      <c r="AL944" s="58"/>
      <c r="AM944" s="58"/>
      <c r="AN944" s="58"/>
      <c r="AO944" s="58"/>
      <c r="AP944" s="58"/>
      <c r="AQ944" s="58"/>
      <c r="AR944" s="58"/>
      <c r="AS944" s="58"/>
      <c r="AT944" s="1"/>
      <c r="AU944" s="1"/>
      <c r="AW944" s="57"/>
      <c r="AX944" s="282"/>
      <c r="AY944" s="282"/>
      <c r="AZ944" s="282"/>
      <c r="BA944" s="282"/>
      <c r="BB944" s="282"/>
      <c r="BC944" s="282"/>
      <c r="BD944" s="234"/>
      <c r="BE944" s="234"/>
    </row>
    <row r="945" spans="2:57" s="34" customFormat="1" ht="10.5" customHeight="1">
      <c r="X945" s="36"/>
      <c r="Y945" s="36"/>
      <c r="Z945" s="58"/>
      <c r="AA945" s="58"/>
      <c r="AB945" s="58"/>
      <c r="AC945" s="58"/>
      <c r="AD945" s="58"/>
      <c r="AE945" s="58"/>
      <c r="AF945" s="58"/>
      <c r="AG945" s="58"/>
      <c r="AH945" s="58"/>
      <c r="AI945" s="58"/>
      <c r="AJ945" s="58"/>
      <c r="AK945" s="58"/>
      <c r="AL945" s="58"/>
      <c r="AM945" s="58"/>
      <c r="AN945" s="58"/>
      <c r="AO945" s="58"/>
      <c r="AP945" s="58"/>
      <c r="AQ945" s="58"/>
      <c r="AR945" s="58"/>
      <c r="AS945" s="58"/>
      <c r="AT945" s="1"/>
      <c r="AU945" s="1"/>
      <c r="AW945" s="57"/>
      <c r="AX945" s="282"/>
      <c r="AY945" s="282"/>
      <c r="AZ945" s="282"/>
      <c r="BA945" s="282"/>
      <c r="BB945" s="282"/>
      <c r="BC945" s="282"/>
      <c r="BD945" s="234"/>
      <c r="BE945" s="234"/>
    </row>
    <row r="946" spans="2:57" s="34" customFormat="1" ht="5.25" customHeight="1">
      <c r="X946" s="36"/>
      <c r="Y946" s="36"/>
      <c r="Z946" s="58"/>
      <c r="AA946" s="58"/>
      <c r="AB946" s="58"/>
      <c r="AC946" s="58"/>
      <c r="AD946" s="58"/>
      <c r="AE946" s="58"/>
      <c r="AF946" s="58"/>
      <c r="AG946" s="58"/>
      <c r="AH946" s="58"/>
      <c r="AI946" s="58"/>
      <c r="AJ946" s="58"/>
      <c r="AK946" s="58"/>
      <c r="AL946" s="58"/>
      <c r="AM946" s="58"/>
      <c r="AN946" s="58"/>
      <c r="AO946" s="58"/>
      <c r="AP946" s="58"/>
      <c r="AQ946" s="58"/>
      <c r="AR946" s="58"/>
      <c r="AS946" s="58"/>
      <c r="AT946" s="1"/>
      <c r="AU946" s="1"/>
      <c r="AW946" s="57"/>
      <c r="AX946" s="282"/>
      <c r="AY946" s="282"/>
      <c r="AZ946" s="282"/>
      <c r="BA946" s="282"/>
      <c r="BB946" s="282"/>
      <c r="BC946" s="282"/>
      <c r="BD946" s="234"/>
      <c r="BE946" s="234"/>
    </row>
    <row r="947" spans="2:57" s="34" customFormat="1" ht="5.25" customHeight="1">
      <c r="X947" s="36"/>
      <c r="Y947" s="36"/>
      <c r="Z947" s="58"/>
      <c r="AA947" s="58"/>
      <c r="AB947" s="58"/>
      <c r="AC947" s="58"/>
      <c r="AD947" s="58"/>
      <c r="AE947" s="58"/>
      <c r="AF947" s="58"/>
      <c r="AG947" s="58"/>
      <c r="AH947" s="58"/>
      <c r="AI947" s="58"/>
      <c r="AJ947" s="58"/>
      <c r="AK947" s="58"/>
      <c r="AL947" s="58"/>
      <c r="AM947" s="58"/>
      <c r="AN947" s="58"/>
      <c r="AO947" s="58"/>
      <c r="AP947" s="58"/>
      <c r="AQ947" s="58"/>
      <c r="AR947" s="58"/>
      <c r="AS947" s="58"/>
      <c r="AT947" s="1"/>
      <c r="AU947" s="1"/>
      <c r="AW947" s="57"/>
      <c r="AX947" s="282"/>
      <c r="AY947" s="282"/>
      <c r="AZ947" s="282"/>
      <c r="BA947" s="282"/>
      <c r="BB947" s="282"/>
      <c r="BC947" s="282"/>
      <c r="BD947" s="234"/>
      <c r="BE947" s="234"/>
    </row>
    <row r="948" spans="2:57" s="34" customFormat="1" ht="5.25" customHeight="1">
      <c r="X948" s="36"/>
      <c r="Y948" s="36"/>
      <c r="Z948" s="58"/>
      <c r="AA948" s="58"/>
      <c r="AB948" s="58"/>
      <c r="AC948" s="58"/>
      <c r="AD948" s="58"/>
      <c r="AE948" s="58"/>
      <c r="AF948" s="58"/>
      <c r="AG948" s="58"/>
      <c r="AH948" s="58"/>
      <c r="AI948" s="58"/>
      <c r="AJ948" s="58"/>
      <c r="AK948" s="58"/>
      <c r="AL948" s="58"/>
      <c r="AM948" s="58"/>
      <c r="AN948" s="58"/>
      <c r="AO948" s="58"/>
      <c r="AP948" s="58"/>
      <c r="AQ948" s="58"/>
      <c r="AR948" s="58"/>
      <c r="AS948" s="58"/>
      <c r="AT948" s="1"/>
      <c r="AU948" s="1"/>
      <c r="AW948" s="57"/>
      <c r="AX948" s="282"/>
      <c r="AY948" s="282"/>
      <c r="AZ948" s="282"/>
      <c r="BA948" s="282"/>
      <c r="BB948" s="282"/>
      <c r="BC948" s="282"/>
      <c r="BD948" s="234"/>
      <c r="BE948" s="234"/>
    </row>
    <row r="949" spans="2:57" s="34" customFormat="1" ht="5.25" customHeight="1">
      <c r="X949" s="36"/>
      <c r="Y949" s="36"/>
      <c r="Z949" s="58"/>
      <c r="AA949" s="58"/>
      <c r="AB949" s="58"/>
      <c r="AC949" s="58"/>
      <c r="AD949" s="58"/>
      <c r="AE949" s="58"/>
      <c r="AF949" s="58"/>
      <c r="AG949" s="58"/>
      <c r="AH949" s="58"/>
      <c r="AI949" s="58"/>
      <c r="AJ949" s="58"/>
      <c r="AK949" s="58"/>
      <c r="AL949" s="58"/>
      <c r="AM949" s="58"/>
      <c r="AN949" s="58"/>
      <c r="AO949" s="58"/>
      <c r="AP949" s="58"/>
      <c r="AQ949" s="58"/>
      <c r="AR949" s="58"/>
      <c r="AS949" s="58"/>
      <c r="AT949" s="1"/>
      <c r="AU949" s="1"/>
      <c r="AW949" s="57"/>
      <c r="AX949" s="282"/>
      <c r="AY949" s="282"/>
      <c r="AZ949" s="282"/>
      <c r="BA949" s="282"/>
      <c r="BB949" s="282"/>
      <c r="BC949" s="282"/>
      <c r="BD949" s="234"/>
      <c r="BE949" s="234"/>
    </row>
    <row r="950" spans="2:57" s="34" customFormat="1" ht="17.25" customHeight="1">
      <c r="B950" s="59" t="s">
        <v>50</v>
      </c>
      <c r="L950" s="58"/>
      <c r="M950" s="58"/>
      <c r="N950" s="58"/>
      <c r="O950" s="58"/>
      <c r="P950" s="58"/>
      <c r="Q950" s="58"/>
      <c r="R950" s="58"/>
      <c r="S950" s="60"/>
      <c r="T950" s="60"/>
      <c r="U950" s="60"/>
      <c r="V950" s="60"/>
      <c r="W950" s="60"/>
      <c r="X950" s="58"/>
      <c r="Y950" s="58"/>
      <c r="Z950" s="58"/>
      <c r="AA950" s="58"/>
      <c r="AB950" s="58"/>
      <c r="AC950" s="58"/>
      <c r="AL950" s="61"/>
      <c r="AM950" s="1"/>
      <c r="AN950" s="1"/>
      <c r="AO950" s="1"/>
      <c r="AP950" s="1"/>
      <c r="AW950" s="57"/>
      <c r="AX950" s="282"/>
      <c r="AY950" s="282"/>
      <c r="AZ950" s="282"/>
      <c r="BA950" s="282"/>
      <c r="BB950" s="282"/>
      <c r="BC950" s="282"/>
      <c r="BD950" s="234"/>
      <c r="BE950" s="234"/>
    </row>
    <row r="951" spans="2:57" s="34" customFormat="1" ht="12.75" customHeight="1">
      <c r="L951" s="58"/>
      <c r="M951" s="62"/>
      <c r="N951" s="62"/>
      <c r="O951" s="62"/>
      <c r="P951" s="62"/>
      <c r="Q951" s="62"/>
      <c r="R951" s="62"/>
      <c r="S951" s="62"/>
      <c r="T951" s="63"/>
      <c r="U951" s="63"/>
      <c r="V951" s="63"/>
      <c r="W951" s="63"/>
      <c r="X951" s="63"/>
      <c r="Y951" s="63"/>
      <c r="Z951" s="63"/>
      <c r="AA951" s="62"/>
      <c r="AB951" s="62"/>
      <c r="AC951" s="62"/>
      <c r="AL951" s="61"/>
      <c r="AM951" s="540" t="s">
        <v>325</v>
      </c>
      <c r="AN951" s="541"/>
      <c r="AO951" s="541"/>
      <c r="AP951" s="542"/>
      <c r="AW951" s="57"/>
      <c r="AX951" s="282"/>
      <c r="AY951" s="282"/>
      <c r="AZ951" s="282"/>
      <c r="BA951" s="282"/>
      <c r="BB951" s="282"/>
      <c r="BC951" s="282"/>
      <c r="BD951" s="234"/>
      <c r="BE951" s="234"/>
    </row>
    <row r="952" spans="2:57" s="34" customFormat="1" ht="12.75" customHeight="1">
      <c r="L952" s="58"/>
      <c r="M952" s="62"/>
      <c r="N952" s="62"/>
      <c r="O952" s="62"/>
      <c r="P952" s="62"/>
      <c r="Q952" s="62"/>
      <c r="R952" s="62"/>
      <c r="S952" s="62"/>
      <c r="T952" s="63"/>
      <c r="U952" s="63"/>
      <c r="V952" s="63"/>
      <c r="W952" s="63"/>
      <c r="X952" s="63"/>
      <c r="Y952" s="63"/>
      <c r="Z952" s="63"/>
      <c r="AA952" s="62"/>
      <c r="AB952" s="62"/>
      <c r="AC952" s="62"/>
      <c r="AL952" s="61"/>
      <c r="AM952" s="543"/>
      <c r="AN952" s="544"/>
      <c r="AO952" s="544"/>
      <c r="AP952" s="545"/>
      <c r="AW952" s="57"/>
      <c r="AX952" s="282"/>
      <c r="AY952" s="282"/>
      <c r="AZ952" s="282"/>
      <c r="BA952" s="282"/>
      <c r="BB952" s="282"/>
      <c r="BC952" s="282"/>
      <c r="BD952" s="234"/>
      <c r="BE952" s="234"/>
    </row>
    <row r="953" spans="2:57" s="34" customFormat="1" ht="12.75" customHeight="1">
      <c r="L953" s="58"/>
      <c r="M953" s="62"/>
      <c r="N953" s="62"/>
      <c r="O953" s="62"/>
      <c r="P953" s="62"/>
      <c r="Q953" s="62"/>
      <c r="R953" s="62"/>
      <c r="S953" s="62"/>
      <c r="T953" s="62"/>
      <c r="U953" s="62"/>
      <c r="V953" s="62"/>
      <c r="W953" s="62"/>
      <c r="X953" s="62"/>
      <c r="Y953" s="62"/>
      <c r="Z953" s="62"/>
      <c r="AA953" s="62"/>
      <c r="AB953" s="62"/>
      <c r="AC953" s="62"/>
      <c r="AL953" s="61"/>
      <c r="AM953" s="394"/>
      <c r="AN953" s="394"/>
      <c r="AO953" s="4"/>
      <c r="AP953" s="4"/>
      <c r="AW953" s="57"/>
      <c r="AX953" s="282"/>
      <c r="AY953" s="282"/>
      <c r="AZ953" s="282"/>
      <c r="BA953" s="282"/>
      <c r="BB953" s="282"/>
      <c r="BC953" s="282"/>
      <c r="BD953" s="234"/>
      <c r="BE953" s="234"/>
    </row>
    <row r="954" spans="2:57" s="34" customFormat="1" ht="6" customHeight="1">
      <c r="L954" s="58"/>
      <c r="M954" s="62"/>
      <c r="N954" s="62"/>
      <c r="O954" s="62"/>
      <c r="P954" s="62"/>
      <c r="Q954" s="62"/>
      <c r="R954" s="62"/>
      <c r="S954" s="62"/>
      <c r="T954" s="62"/>
      <c r="U954" s="62"/>
      <c r="V954" s="62"/>
      <c r="W954" s="62"/>
      <c r="X954" s="62"/>
      <c r="Y954" s="62"/>
      <c r="Z954" s="62"/>
      <c r="AA954" s="62"/>
      <c r="AB954" s="62"/>
      <c r="AC954" s="62"/>
      <c r="AL954" s="61"/>
      <c r="AM954" s="61"/>
      <c r="AW954" s="57"/>
      <c r="AX954" s="282"/>
      <c r="AY954" s="282"/>
      <c r="AZ954" s="282"/>
      <c r="BA954" s="282"/>
      <c r="BB954" s="282"/>
      <c r="BC954" s="282"/>
      <c r="BD954" s="234"/>
      <c r="BE954" s="234"/>
    </row>
    <row r="955" spans="2:57" s="34" customFormat="1" ht="12.75" customHeight="1">
      <c r="B955" s="515" t="s">
        <v>2</v>
      </c>
      <c r="C955" s="516"/>
      <c r="D955" s="516"/>
      <c r="E955" s="516"/>
      <c r="F955" s="516"/>
      <c r="G955" s="516"/>
      <c r="H955" s="516"/>
      <c r="I955" s="516"/>
      <c r="J955" s="518" t="s">
        <v>10</v>
      </c>
      <c r="K955" s="518"/>
      <c r="L955" s="64" t="s">
        <v>3</v>
      </c>
      <c r="M955" s="518" t="s">
        <v>11</v>
      </c>
      <c r="N955" s="518"/>
      <c r="O955" s="519" t="s">
        <v>12</v>
      </c>
      <c r="P955" s="518"/>
      <c r="Q955" s="518"/>
      <c r="R955" s="518"/>
      <c r="S955" s="518"/>
      <c r="T955" s="518"/>
      <c r="U955" s="518" t="s">
        <v>13</v>
      </c>
      <c r="V955" s="518"/>
      <c r="W955" s="518"/>
      <c r="X955" s="58"/>
      <c r="Y955" s="58"/>
      <c r="Z955" s="58"/>
      <c r="AA955" s="58"/>
      <c r="AB955" s="58"/>
      <c r="AC955" s="58"/>
      <c r="AD955" s="35"/>
      <c r="AE955" s="35"/>
      <c r="AF955" s="35"/>
      <c r="AG955" s="35"/>
      <c r="AH955" s="35"/>
      <c r="AI955" s="35"/>
      <c r="AJ955" s="35"/>
      <c r="AK955" s="58"/>
      <c r="AL955" s="520">
        <f ca="1">$AL$9</f>
        <v>30</v>
      </c>
      <c r="AM955" s="521"/>
      <c r="AN955" s="526" t="s">
        <v>4</v>
      </c>
      <c r="AO955" s="526"/>
      <c r="AP955" s="521">
        <v>24</v>
      </c>
      <c r="AQ955" s="521"/>
      <c r="AR955" s="529" t="s">
        <v>5</v>
      </c>
      <c r="AS955" s="530"/>
      <c r="AT955" s="58"/>
      <c r="AU955" s="58"/>
      <c r="AW955" s="57"/>
      <c r="AX955" s="282"/>
      <c r="AY955" s="282"/>
      <c r="AZ955" s="282"/>
      <c r="BA955" s="282"/>
      <c r="BB955" s="282"/>
      <c r="BC955" s="282"/>
      <c r="BD955" s="234"/>
      <c r="BE955" s="234"/>
    </row>
    <row r="956" spans="2:57" s="34" customFormat="1" ht="13.5" customHeight="1">
      <c r="B956" s="516"/>
      <c r="C956" s="516"/>
      <c r="D956" s="516"/>
      <c r="E956" s="516"/>
      <c r="F956" s="516"/>
      <c r="G956" s="516"/>
      <c r="H956" s="516"/>
      <c r="I956" s="516"/>
      <c r="J956" s="535">
        <f>$J$10</f>
        <v>0</v>
      </c>
      <c r="K956" s="473">
        <f>$K$10</f>
        <v>0</v>
      </c>
      <c r="L956" s="537">
        <f>$L$10</f>
        <v>0</v>
      </c>
      <c r="M956" s="476">
        <f>$M$10</f>
        <v>0</v>
      </c>
      <c r="N956" s="473">
        <f>$N$10</f>
        <v>0</v>
      </c>
      <c r="O956" s="476">
        <f>$O$10</f>
        <v>0</v>
      </c>
      <c r="P956" s="470">
        <f>$P$10</f>
        <v>0</v>
      </c>
      <c r="Q956" s="470">
        <f>$Q$10</f>
        <v>0</v>
      </c>
      <c r="R956" s="470">
        <f>$R$10</f>
        <v>0</v>
      </c>
      <c r="S956" s="470">
        <f>$S$10</f>
        <v>0</v>
      </c>
      <c r="T956" s="473">
        <f>$T$10</f>
        <v>0</v>
      </c>
      <c r="U956" s="476">
        <f>$U$10</f>
        <v>0</v>
      </c>
      <c r="V956" s="470">
        <f>$V$10</f>
        <v>0</v>
      </c>
      <c r="W956" s="473">
        <f>$W$10</f>
        <v>0</v>
      </c>
      <c r="X956" s="58"/>
      <c r="Y956" s="58"/>
      <c r="Z956" s="58"/>
      <c r="AA956" s="58"/>
      <c r="AB956" s="58"/>
      <c r="AC956" s="58"/>
      <c r="AD956" s="35"/>
      <c r="AE956" s="35"/>
      <c r="AF956" s="35"/>
      <c r="AG956" s="35"/>
      <c r="AH956" s="35"/>
      <c r="AI956" s="35"/>
      <c r="AJ956" s="35"/>
      <c r="AK956" s="58"/>
      <c r="AL956" s="522"/>
      <c r="AM956" s="523"/>
      <c r="AN956" s="527"/>
      <c r="AO956" s="527"/>
      <c r="AP956" s="523"/>
      <c r="AQ956" s="523"/>
      <c r="AR956" s="531"/>
      <c r="AS956" s="532"/>
      <c r="AT956" s="58"/>
      <c r="AU956" s="58"/>
      <c r="AW956" s="57"/>
      <c r="AX956" s="282"/>
      <c r="AY956" s="282"/>
      <c r="AZ956" s="282"/>
      <c r="BA956" s="282"/>
      <c r="BB956" s="282"/>
      <c r="BC956" s="282"/>
      <c r="BD956" s="234"/>
      <c r="BE956" s="234"/>
    </row>
    <row r="957" spans="2:57" s="34" customFormat="1" ht="9" customHeight="1">
      <c r="B957" s="516"/>
      <c r="C957" s="516"/>
      <c r="D957" s="516"/>
      <c r="E957" s="516"/>
      <c r="F957" s="516"/>
      <c r="G957" s="516"/>
      <c r="H957" s="516"/>
      <c r="I957" s="516"/>
      <c r="J957" s="536"/>
      <c r="K957" s="474"/>
      <c r="L957" s="538"/>
      <c r="M957" s="477"/>
      <c r="N957" s="474"/>
      <c r="O957" s="477"/>
      <c r="P957" s="471"/>
      <c r="Q957" s="471"/>
      <c r="R957" s="471"/>
      <c r="S957" s="471"/>
      <c r="T957" s="474"/>
      <c r="U957" s="477"/>
      <c r="V957" s="471"/>
      <c r="W957" s="474"/>
      <c r="X957" s="58"/>
      <c r="Y957" s="58"/>
      <c r="Z957" s="58"/>
      <c r="AA957" s="58"/>
      <c r="AB957" s="58"/>
      <c r="AC957" s="58"/>
      <c r="AD957" s="35"/>
      <c r="AE957" s="35"/>
      <c r="AF957" s="35"/>
      <c r="AG957" s="35"/>
      <c r="AH957" s="35"/>
      <c r="AI957" s="35"/>
      <c r="AJ957" s="35"/>
      <c r="AK957" s="58"/>
      <c r="AL957" s="524"/>
      <c r="AM957" s="525"/>
      <c r="AN957" s="528"/>
      <c r="AO957" s="528"/>
      <c r="AP957" s="525"/>
      <c r="AQ957" s="525"/>
      <c r="AR957" s="533"/>
      <c r="AS957" s="534"/>
      <c r="AT957" s="58"/>
      <c r="AU957" s="58"/>
      <c r="AW957" s="57"/>
      <c r="AX957" s="282"/>
      <c r="AY957" s="282"/>
      <c r="AZ957" s="282"/>
      <c r="BA957" s="282"/>
      <c r="BB957" s="282"/>
      <c r="BC957" s="282"/>
      <c r="BD957" s="234"/>
      <c r="BE957" s="234"/>
    </row>
    <row r="958" spans="2:57" s="34" customFormat="1" ht="6" customHeight="1">
      <c r="B958" s="517"/>
      <c r="C958" s="517"/>
      <c r="D958" s="517"/>
      <c r="E958" s="517"/>
      <c r="F958" s="517"/>
      <c r="G958" s="517"/>
      <c r="H958" s="517"/>
      <c r="I958" s="517"/>
      <c r="J958" s="536"/>
      <c r="K958" s="475"/>
      <c r="L958" s="539"/>
      <c r="M958" s="478"/>
      <c r="N958" s="475"/>
      <c r="O958" s="478"/>
      <c r="P958" s="472"/>
      <c r="Q958" s="472"/>
      <c r="R958" s="472"/>
      <c r="S958" s="472"/>
      <c r="T958" s="475"/>
      <c r="U958" s="478"/>
      <c r="V958" s="472"/>
      <c r="W958" s="475"/>
      <c r="X958" s="58"/>
      <c r="Y958" s="58"/>
      <c r="Z958" s="58"/>
      <c r="AA958" s="58"/>
      <c r="AB958" s="58"/>
      <c r="AC958" s="58"/>
      <c r="AD958" s="58"/>
      <c r="AE958" s="58"/>
      <c r="AF958" s="58"/>
      <c r="AG958" s="58"/>
      <c r="AH958" s="58"/>
      <c r="AI958" s="58"/>
      <c r="AJ958" s="58"/>
      <c r="AK958" s="58"/>
      <c r="AN958" s="1"/>
      <c r="AO958" s="1"/>
      <c r="AP958" s="1"/>
      <c r="AQ958" s="1"/>
      <c r="AR958" s="1"/>
      <c r="AS958" s="1"/>
      <c r="AT958" s="58"/>
      <c r="AU958" s="58"/>
      <c r="AW958" s="57"/>
      <c r="AX958" s="282"/>
      <c r="AY958" s="282"/>
      <c r="AZ958" s="282"/>
      <c r="BA958" s="282"/>
      <c r="BB958" s="282"/>
      <c r="BC958" s="282"/>
      <c r="BD958" s="234"/>
      <c r="BE958" s="234"/>
    </row>
    <row r="959" spans="2:57" s="34" customFormat="1" ht="15" customHeight="1">
      <c r="B959" s="455" t="s">
        <v>51</v>
      </c>
      <c r="C959" s="456"/>
      <c r="D959" s="456"/>
      <c r="E959" s="456"/>
      <c r="F959" s="456"/>
      <c r="G959" s="456"/>
      <c r="H959" s="456"/>
      <c r="I959" s="457"/>
      <c r="J959" s="455" t="s">
        <v>6</v>
      </c>
      <c r="K959" s="456"/>
      <c r="L959" s="456"/>
      <c r="M959" s="456"/>
      <c r="N959" s="464"/>
      <c r="O959" s="467" t="s">
        <v>52</v>
      </c>
      <c r="P959" s="456"/>
      <c r="Q959" s="456"/>
      <c r="R959" s="456"/>
      <c r="S959" s="456"/>
      <c r="T959" s="456"/>
      <c r="U959" s="457"/>
      <c r="V959" s="65" t="s">
        <v>53</v>
      </c>
      <c r="W959" s="66"/>
      <c r="X959" s="66"/>
      <c r="Y959" s="479" t="s">
        <v>54</v>
      </c>
      <c r="Z959" s="479"/>
      <c r="AA959" s="479"/>
      <c r="AB959" s="479"/>
      <c r="AC959" s="479"/>
      <c r="AD959" s="479"/>
      <c r="AE959" s="479"/>
      <c r="AF959" s="479"/>
      <c r="AG959" s="479"/>
      <c r="AH959" s="479"/>
      <c r="AI959" s="66"/>
      <c r="AJ959" s="66"/>
      <c r="AK959" s="67"/>
      <c r="AL959" s="480" t="s">
        <v>275</v>
      </c>
      <c r="AM959" s="480"/>
      <c r="AN959" s="481" t="s">
        <v>33</v>
      </c>
      <c r="AO959" s="481"/>
      <c r="AP959" s="481"/>
      <c r="AQ959" s="481"/>
      <c r="AR959" s="481"/>
      <c r="AS959" s="482"/>
      <c r="AT959" s="58"/>
      <c r="AU959" s="58"/>
      <c r="AW959" s="57"/>
      <c r="AX959" s="282"/>
      <c r="AY959" s="282"/>
      <c r="AZ959" s="282"/>
      <c r="BA959" s="282"/>
      <c r="BB959" s="282"/>
      <c r="BC959" s="282"/>
      <c r="BD959" s="234"/>
      <c r="BE959" s="234"/>
    </row>
    <row r="960" spans="2:57" s="34" customFormat="1" ht="13.5" customHeight="1">
      <c r="B960" s="458"/>
      <c r="C960" s="459"/>
      <c r="D960" s="459"/>
      <c r="E960" s="459"/>
      <c r="F960" s="459"/>
      <c r="G960" s="459"/>
      <c r="H960" s="459"/>
      <c r="I960" s="460"/>
      <c r="J960" s="458"/>
      <c r="K960" s="459"/>
      <c r="L960" s="459"/>
      <c r="M960" s="459"/>
      <c r="N960" s="465"/>
      <c r="O960" s="468"/>
      <c r="P960" s="459"/>
      <c r="Q960" s="459"/>
      <c r="R960" s="459"/>
      <c r="S960" s="459"/>
      <c r="T960" s="459"/>
      <c r="U960" s="460"/>
      <c r="V960" s="483" t="s">
        <v>7</v>
      </c>
      <c r="W960" s="484"/>
      <c r="X960" s="484"/>
      <c r="Y960" s="485"/>
      <c r="Z960" s="489" t="s">
        <v>16</v>
      </c>
      <c r="AA960" s="490"/>
      <c r="AB960" s="490"/>
      <c r="AC960" s="491"/>
      <c r="AD960" s="495" t="s">
        <v>17</v>
      </c>
      <c r="AE960" s="496"/>
      <c r="AF960" s="496"/>
      <c r="AG960" s="497"/>
      <c r="AH960" s="501" t="s">
        <v>135</v>
      </c>
      <c r="AI960" s="502"/>
      <c r="AJ960" s="502"/>
      <c r="AK960" s="503"/>
      <c r="AL960" s="507" t="s">
        <v>276</v>
      </c>
      <c r="AM960" s="507"/>
      <c r="AN960" s="509" t="s">
        <v>19</v>
      </c>
      <c r="AO960" s="510"/>
      <c r="AP960" s="510"/>
      <c r="AQ960" s="510"/>
      <c r="AR960" s="511"/>
      <c r="AS960" s="512"/>
      <c r="AT960" s="58"/>
      <c r="AU960" s="58"/>
      <c r="AW960" s="57"/>
      <c r="AX960" s="282"/>
      <c r="AY960" s="345" t="s">
        <v>302</v>
      </c>
      <c r="AZ960" s="345" t="s">
        <v>302</v>
      </c>
      <c r="BA960" s="345" t="s">
        <v>300</v>
      </c>
      <c r="BB960" s="667" t="s">
        <v>301</v>
      </c>
      <c r="BC960" s="668"/>
      <c r="BD960" s="234"/>
      <c r="BE960" s="234"/>
    </row>
    <row r="961" spans="2:65" s="34" customFormat="1" ht="13.5" customHeight="1">
      <c r="B961" s="461"/>
      <c r="C961" s="462"/>
      <c r="D961" s="462"/>
      <c r="E961" s="462"/>
      <c r="F961" s="462"/>
      <c r="G961" s="462"/>
      <c r="H961" s="462"/>
      <c r="I961" s="463"/>
      <c r="J961" s="461"/>
      <c r="K961" s="462"/>
      <c r="L961" s="462"/>
      <c r="M961" s="462"/>
      <c r="N961" s="466"/>
      <c r="O961" s="469"/>
      <c r="P961" s="462"/>
      <c r="Q961" s="462"/>
      <c r="R961" s="462"/>
      <c r="S961" s="462"/>
      <c r="T961" s="462"/>
      <c r="U961" s="463"/>
      <c r="V961" s="486"/>
      <c r="W961" s="487"/>
      <c r="X961" s="487"/>
      <c r="Y961" s="488"/>
      <c r="Z961" s="492"/>
      <c r="AA961" s="493"/>
      <c r="AB961" s="493"/>
      <c r="AC961" s="494"/>
      <c r="AD961" s="498"/>
      <c r="AE961" s="499"/>
      <c r="AF961" s="499"/>
      <c r="AG961" s="500"/>
      <c r="AH961" s="504"/>
      <c r="AI961" s="505"/>
      <c r="AJ961" s="505"/>
      <c r="AK961" s="506"/>
      <c r="AL961" s="508"/>
      <c r="AM961" s="508"/>
      <c r="AN961" s="513"/>
      <c r="AO961" s="513"/>
      <c r="AP961" s="513"/>
      <c r="AQ961" s="513"/>
      <c r="AR961" s="513"/>
      <c r="AS961" s="514"/>
      <c r="AT961" s="58"/>
      <c r="AU961" s="58"/>
      <c r="AW961" s="57"/>
      <c r="AX961" s="282"/>
      <c r="AY961" s="346"/>
      <c r="AZ961" s="347" t="s">
        <v>296</v>
      </c>
      <c r="BA961" s="347" t="s">
        <v>299</v>
      </c>
      <c r="BB961" s="348" t="s">
        <v>297</v>
      </c>
      <c r="BC961" s="347" t="s">
        <v>296</v>
      </c>
      <c r="BD961" s="234"/>
      <c r="BE961" s="234"/>
      <c r="BL961" s="234" t="s">
        <v>310</v>
      </c>
      <c r="BM961" s="234" t="s">
        <v>203</v>
      </c>
    </row>
    <row r="962" spans="2:65" s="34" customFormat="1" ht="18" customHeight="1">
      <c r="B962" s="414"/>
      <c r="C962" s="415"/>
      <c r="D962" s="415"/>
      <c r="E962" s="415"/>
      <c r="F962" s="415"/>
      <c r="G962" s="415"/>
      <c r="H962" s="415"/>
      <c r="I962" s="451"/>
      <c r="J962" s="414"/>
      <c r="K962" s="415"/>
      <c r="L962" s="415"/>
      <c r="M962" s="415"/>
      <c r="N962" s="416"/>
      <c r="O962" s="389"/>
      <c r="P962" s="392" t="s">
        <v>0</v>
      </c>
      <c r="Q962" s="387"/>
      <c r="R962" s="380" t="s">
        <v>1</v>
      </c>
      <c r="S962" s="193"/>
      <c r="T962" s="420" t="s">
        <v>56</v>
      </c>
      <c r="U962" s="421"/>
      <c r="V962" s="422"/>
      <c r="W962" s="423"/>
      <c r="X962" s="423"/>
      <c r="Y962" s="76" t="s">
        <v>8</v>
      </c>
      <c r="Z962" s="45"/>
      <c r="AA962" s="46"/>
      <c r="AB962" s="46"/>
      <c r="AC962" s="44" t="s">
        <v>8</v>
      </c>
      <c r="AD962" s="45"/>
      <c r="AE962" s="46"/>
      <c r="AF962" s="46"/>
      <c r="AG962" s="47" t="s">
        <v>8</v>
      </c>
      <c r="AH962" s="409">
        <f>IF(V962="賃金で算定",V963+Z963-AD963,0)</f>
        <v>0</v>
      </c>
      <c r="AI962" s="410"/>
      <c r="AJ962" s="410"/>
      <c r="AK962" s="411"/>
      <c r="AL962" s="68"/>
      <c r="AM962" s="69"/>
      <c r="AN962" s="412"/>
      <c r="AO962" s="413"/>
      <c r="AP962" s="413"/>
      <c r="AQ962" s="413"/>
      <c r="AR962" s="413"/>
      <c r="AS962" s="47" t="s">
        <v>8</v>
      </c>
      <c r="AT962" s="58"/>
      <c r="AU962" s="58"/>
      <c r="AV962" s="55" t="str">
        <f>IF(OR(O962="",Q962=""),"", IF(O962&lt;20,DATE(O962+118,Q962,IF(S962="",1,S962)),DATE(O962+88,Q962,IF(S962="",1,S962))))</f>
        <v/>
      </c>
      <c r="AW962" s="57" t="str">
        <f>IF(AV962&lt;=設定シート!C$15,"昔",IF(AV962&lt;=設定シート!E$15,"上",IF(AV962&lt;=設定シート!G$15,"中","下")))</f>
        <v>下</v>
      </c>
      <c r="AX962" s="282">
        <f>IF(AV962&lt;=設定シート!$E$36,5,IF(AV962&lt;=設定シート!$I$36,7,IF(AV962&lt;=設定シート!$M$36,9,11)))</f>
        <v>11</v>
      </c>
      <c r="AY962" s="351"/>
      <c r="AZ962" s="349"/>
      <c r="BA962" s="353">
        <f>AN962</f>
        <v>0</v>
      </c>
      <c r="BB962" s="349"/>
      <c r="BC962" s="349"/>
      <c r="BD962" s="234"/>
      <c r="BE962" s="234"/>
      <c r="BL962" s="1"/>
      <c r="BM962" s="1"/>
    </row>
    <row r="963" spans="2:65" s="34" customFormat="1" ht="18" customHeight="1">
      <c r="B963" s="417"/>
      <c r="C963" s="418"/>
      <c r="D963" s="418"/>
      <c r="E963" s="418"/>
      <c r="F963" s="418"/>
      <c r="G963" s="418"/>
      <c r="H963" s="418"/>
      <c r="I963" s="452"/>
      <c r="J963" s="417"/>
      <c r="K963" s="418"/>
      <c r="L963" s="418"/>
      <c r="M963" s="418"/>
      <c r="N963" s="419"/>
      <c r="O963" s="390"/>
      <c r="P963" s="386" t="s">
        <v>0</v>
      </c>
      <c r="Q963" s="388"/>
      <c r="R963" s="35" t="s">
        <v>1</v>
      </c>
      <c r="S963" s="196"/>
      <c r="T963" s="424" t="s">
        <v>57</v>
      </c>
      <c r="U963" s="425"/>
      <c r="V963" s="426"/>
      <c r="W963" s="427"/>
      <c r="X963" s="427"/>
      <c r="Y963" s="428"/>
      <c r="Z963" s="453"/>
      <c r="AA963" s="454"/>
      <c r="AB963" s="454"/>
      <c r="AC963" s="454"/>
      <c r="AD963" s="426">
        <v>0</v>
      </c>
      <c r="AE963" s="427"/>
      <c r="AF963" s="427"/>
      <c r="AG963" s="428"/>
      <c r="AH963" s="402">
        <f>IF(V962="賃金で算定",0,V963+Z963-AD963)</f>
        <v>0</v>
      </c>
      <c r="AI963" s="402"/>
      <c r="AJ963" s="402"/>
      <c r="AK963" s="403"/>
      <c r="AL963" s="407">
        <f>IF(V962="賃金で算定","賃金で算定",IF(OR(V963=0,$F980="",AV962=""),0,IF(AW962="昔",VLOOKUP($F980,労務比率,AX962,FALSE),IF(AW962="上",VLOOKUP($F980,労務比率,AX962,FALSE),IF(AW962="中",VLOOKUP($F980,労務比率,AX962,FALSE),VLOOKUP($F980,労務比率,AX962,FALSE))))))</f>
        <v>0</v>
      </c>
      <c r="AM963" s="408"/>
      <c r="AN963" s="404">
        <f>IF(V962="賃金で算定",0,INT(AH963*AL963/100))</f>
        <v>0</v>
      </c>
      <c r="AO963" s="405"/>
      <c r="AP963" s="405"/>
      <c r="AQ963" s="405"/>
      <c r="AR963" s="405"/>
      <c r="AS963" s="39"/>
      <c r="AT963" s="58"/>
      <c r="AU963" s="58"/>
      <c r="AV963" s="55"/>
      <c r="AW963" s="57"/>
      <c r="AX963" s="282"/>
      <c r="AY963" s="352">
        <f>AH963</f>
        <v>0</v>
      </c>
      <c r="AZ963" s="350">
        <f>IF(AV962&lt;=設定シート!C$85,AH963,IF(AND(AV962&gt;=設定シート!E$85,AV962&lt;=設定シート!G$85),AH963*105/108,AH963))</f>
        <v>0</v>
      </c>
      <c r="BA963" s="347"/>
      <c r="BB963" s="350">
        <f>IF($AL963="賃金で算定",0,INT(AY963*$AL963/100))</f>
        <v>0</v>
      </c>
      <c r="BC963" s="350">
        <f>IF(AY963=AZ963,BB963,AZ963*$AL963/100)</f>
        <v>0</v>
      </c>
      <c r="BD963" s="234"/>
      <c r="BE963" s="234"/>
      <c r="BL963" s="234">
        <f>IF(AY963=AZ963,0,1)</f>
        <v>0</v>
      </c>
      <c r="BM963" s="234" t="str">
        <f>IF(BL963=1,AL963,"")</f>
        <v/>
      </c>
    </row>
    <row r="964" spans="2:65" s="34" customFormat="1" ht="18" customHeight="1">
      <c r="B964" s="414"/>
      <c r="C964" s="415"/>
      <c r="D964" s="415"/>
      <c r="E964" s="415"/>
      <c r="F964" s="415"/>
      <c r="G964" s="415"/>
      <c r="H964" s="415"/>
      <c r="I964" s="451"/>
      <c r="J964" s="414"/>
      <c r="K964" s="415"/>
      <c r="L964" s="415"/>
      <c r="M964" s="415"/>
      <c r="N964" s="416"/>
      <c r="O964" s="389"/>
      <c r="P964" s="392" t="s">
        <v>45</v>
      </c>
      <c r="Q964" s="387"/>
      <c r="R964" s="380" t="s">
        <v>46</v>
      </c>
      <c r="S964" s="193"/>
      <c r="T964" s="420" t="s">
        <v>47</v>
      </c>
      <c r="U964" s="421"/>
      <c r="V964" s="422"/>
      <c r="W964" s="423"/>
      <c r="X964" s="423"/>
      <c r="Y964" s="77"/>
      <c r="Z964" s="41"/>
      <c r="AA964" s="42"/>
      <c r="AB964" s="42"/>
      <c r="AC964" s="43"/>
      <c r="AD964" s="41"/>
      <c r="AE964" s="42"/>
      <c r="AF964" s="42"/>
      <c r="AG964" s="48"/>
      <c r="AH964" s="409">
        <f>IF(V964="賃金で算定",V965+Z965-AD965,0)</f>
        <v>0</v>
      </c>
      <c r="AI964" s="410"/>
      <c r="AJ964" s="410"/>
      <c r="AK964" s="411"/>
      <c r="AL964" s="68"/>
      <c r="AM964" s="69"/>
      <c r="AN964" s="412"/>
      <c r="AO964" s="413"/>
      <c r="AP964" s="413"/>
      <c r="AQ964" s="413"/>
      <c r="AR964" s="413"/>
      <c r="AS964" s="40"/>
      <c r="AT964" s="58"/>
      <c r="AU964" s="58"/>
      <c r="AV964" s="55" t="str">
        <f>IF(OR(O964="",Q964=""),"", IF(O964&lt;20,DATE(O964+118,Q964,IF(S964="",1,S964)),DATE(O964+88,Q964,IF(S964="",1,S964))))</f>
        <v/>
      </c>
      <c r="AW964" s="57" t="str">
        <f>IF(AV964&lt;=設定シート!C$15,"昔",IF(AV964&lt;=設定シート!E$15,"上",IF(AV964&lt;=設定シート!G$15,"中","下")))</f>
        <v>下</v>
      </c>
      <c r="AX964" s="282">
        <f>IF(AV964&lt;=設定シート!$E$36,5,IF(AV964&lt;=設定シート!$I$36,7,IF(AV964&lt;=設定シート!$M$36,9,11)))</f>
        <v>11</v>
      </c>
      <c r="AY964" s="351"/>
      <c r="AZ964" s="349"/>
      <c r="BA964" s="353">
        <f t="shared" ref="BA964" si="538">AN964</f>
        <v>0</v>
      </c>
      <c r="BB964" s="349"/>
      <c r="BC964" s="349"/>
      <c r="BD964" s="234"/>
      <c r="BE964" s="234"/>
      <c r="BL964" s="234"/>
      <c r="BM964" s="234"/>
    </row>
    <row r="965" spans="2:65" s="34" customFormat="1" ht="18" customHeight="1">
      <c r="B965" s="417"/>
      <c r="C965" s="418"/>
      <c r="D965" s="418"/>
      <c r="E965" s="418"/>
      <c r="F965" s="418"/>
      <c r="G965" s="418"/>
      <c r="H965" s="418"/>
      <c r="I965" s="452"/>
      <c r="J965" s="417"/>
      <c r="K965" s="418"/>
      <c r="L965" s="418"/>
      <c r="M965" s="418"/>
      <c r="N965" s="419"/>
      <c r="O965" s="390"/>
      <c r="P965" s="393" t="s">
        <v>45</v>
      </c>
      <c r="Q965" s="388"/>
      <c r="R965" s="381" t="s">
        <v>46</v>
      </c>
      <c r="S965" s="196"/>
      <c r="T965" s="424" t="s">
        <v>48</v>
      </c>
      <c r="U965" s="425"/>
      <c r="V965" s="426"/>
      <c r="W965" s="427"/>
      <c r="X965" s="427"/>
      <c r="Y965" s="428"/>
      <c r="Z965" s="453"/>
      <c r="AA965" s="454"/>
      <c r="AB965" s="454"/>
      <c r="AC965" s="454"/>
      <c r="AD965" s="426">
        <v>0</v>
      </c>
      <c r="AE965" s="427"/>
      <c r="AF965" s="427"/>
      <c r="AG965" s="428"/>
      <c r="AH965" s="402">
        <f>IF(V964="賃金で算定",0,V965+Z965-AD965)</f>
        <v>0</v>
      </c>
      <c r="AI965" s="402"/>
      <c r="AJ965" s="402"/>
      <c r="AK965" s="403"/>
      <c r="AL965" s="407">
        <f>IF(V964="賃金で算定","賃金で算定",IF(OR(V965=0,$F980="",AV964=""),0,IF(AW964="昔",VLOOKUP($F980,労務比率,AX964,FALSE),IF(AW964="上",VLOOKUP($F980,労務比率,AX964,FALSE),IF(AW964="中",VLOOKUP($F980,労務比率,AX964,FALSE),VLOOKUP($F980,労務比率,AX964,FALSE))))))</f>
        <v>0</v>
      </c>
      <c r="AM965" s="408"/>
      <c r="AN965" s="404">
        <f>IF(V964="賃金で算定",0,INT(AH965*AL965/100))</f>
        <v>0</v>
      </c>
      <c r="AO965" s="405"/>
      <c r="AP965" s="405"/>
      <c r="AQ965" s="405"/>
      <c r="AR965" s="405"/>
      <c r="AS965" s="39"/>
      <c r="AT965" s="58"/>
      <c r="AU965" s="58"/>
      <c r="AV965" s="55"/>
      <c r="AW965" s="57"/>
      <c r="AX965" s="282"/>
      <c r="AY965" s="352">
        <f t="shared" ref="AY965" si="539">AH965</f>
        <v>0</v>
      </c>
      <c r="AZ965" s="350">
        <f>IF(AV964&lt;=設定シート!C$85,AH965,IF(AND(AV964&gt;=設定シート!E$85,AV964&lt;=設定シート!G$85),AH965*105/108,AH965))</f>
        <v>0</v>
      </c>
      <c r="BA965" s="347"/>
      <c r="BB965" s="350">
        <f t="shared" ref="BB965" si="540">IF($AL965="賃金で算定",0,INT(AY965*$AL965/100))</f>
        <v>0</v>
      </c>
      <c r="BC965" s="350">
        <f>IF(AY965=AZ965,BB965,AZ965*$AL965/100)</f>
        <v>0</v>
      </c>
      <c r="BD965" s="234"/>
      <c r="BE965" s="234"/>
      <c r="BL965" s="234">
        <f>IF(AY965=AZ965,0,1)</f>
        <v>0</v>
      </c>
      <c r="BM965" s="234" t="str">
        <f>IF(BL965=1,AL965,"")</f>
        <v/>
      </c>
    </row>
    <row r="966" spans="2:65" s="34" customFormat="1" ht="18" customHeight="1">
      <c r="B966" s="414"/>
      <c r="C966" s="415"/>
      <c r="D966" s="415"/>
      <c r="E966" s="415"/>
      <c r="F966" s="415"/>
      <c r="G966" s="415"/>
      <c r="H966" s="415"/>
      <c r="I966" s="451"/>
      <c r="J966" s="414"/>
      <c r="K966" s="415"/>
      <c r="L966" s="415"/>
      <c r="M966" s="415"/>
      <c r="N966" s="416"/>
      <c r="O966" s="389"/>
      <c r="P966" s="392" t="s">
        <v>45</v>
      </c>
      <c r="Q966" s="387"/>
      <c r="R966" s="380" t="s">
        <v>46</v>
      </c>
      <c r="S966" s="193"/>
      <c r="T966" s="420" t="s">
        <v>47</v>
      </c>
      <c r="U966" s="421"/>
      <c r="V966" s="422"/>
      <c r="W966" s="423"/>
      <c r="X966" s="423"/>
      <c r="Y966" s="77"/>
      <c r="Z966" s="41"/>
      <c r="AA966" s="42"/>
      <c r="AB966" s="42"/>
      <c r="AC966" s="43"/>
      <c r="AD966" s="41"/>
      <c r="AE966" s="42"/>
      <c r="AF966" s="42"/>
      <c r="AG966" s="48"/>
      <c r="AH966" s="409">
        <f>IF(V966="賃金で算定",V967+Z967-AD967,0)</f>
        <v>0</v>
      </c>
      <c r="AI966" s="410"/>
      <c r="AJ966" s="410"/>
      <c r="AK966" s="411"/>
      <c r="AL966" s="68"/>
      <c r="AM966" s="69"/>
      <c r="AN966" s="412"/>
      <c r="AO966" s="413"/>
      <c r="AP966" s="413"/>
      <c r="AQ966" s="413"/>
      <c r="AR966" s="413"/>
      <c r="AS966" s="40"/>
      <c r="AT966" s="58"/>
      <c r="AU966" s="58"/>
      <c r="AV966" s="55" t="str">
        <f>IF(OR(O966="",Q966=""),"", IF(O966&lt;20,DATE(O966+118,Q966,IF(S966="",1,S966)),DATE(O966+88,Q966,IF(S966="",1,S966))))</f>
        <v/>
      </c>
      <c r="AW966" s="57" t="str">
        <f>IF(AV966&lt;=設定シート!C$15,"昔",IF(AV966&lt;=設定シート!E$15,"上",IF(AV966&lt;=設定シート!G$15,"中","下")))</f>
        <v>下</v>
      </c>
      <c r="AX966" s="282">
        <f>IF(AV966&lt;=設定シート!$E$36,5,IF(AV966&lt;=設定シート!$I$36,7,IF(AV966&lt;=設定シート!$M$36,9,11)))</f>
        <v>11</v>
      </c>
      <c r="AY966" s="351"/>
      <c r="AZ966" s="349"/>
      <c r="BA966" s="353">
        <f t="shared" ref="BA966" si="541">AN966</f>
        <v>0</v>
      </c>
      <c r="BB966" s="349"/>
      <c r="BC966" s="349"/>
      <c r="BD966" s="234"/>
      <c r="BE966" s="234"/>
      <c r="BL966" s="1"/>
      <c r="BM966" s="1"/>
    </row>
    <row r="967" spans="2:65" s="34" customFormat="1" ht="18" customHeight="1">
      <c r="B967" s="417"/>
      <c r="C967" s="418"/>
      <c r="D967" s="418"/>
      <c r="E967" s="418"/>
      <c r="F967" s="418"/>
      <c r="G967" s="418"/>
      <c r="H967" s="418"/>
      <c r="I967" s="452"/>
      <c r="J967" s="417"/>
      <c r="K967" s="418"/>
      <c r="L967" s="418"/>
      <c r="M967" s="418"/>
      <c r="N967" s="419"/>
      <c r="O967" s="390"/>
      <c r="P967" s="393" t="s">
        <v>45</v>
      </c>
      <c r="Q967" s="388"/>
      <c r="R967" s="381" t="s">
        <v>46</v>
      </c>
      <c r="S967" s="196"/>
      <c r="T967" s="424" t="s">
        <v>48</v>
      </c>
      <c r="U967" s="425"/>
      <c r="V967" s="426"/>
      <c r="W967" s="427"/>
      <c r="X967" s="427"/>
      <c r="Y967" s="428"/>
      <c r="Z967" s="426"/>
      <c r="AA967" s="427"/>
      <c r="AB967" s="427"/>
      <c r="AC967" s="427"/>
      <c r="AD967" s="426">
        <v>0</v>
      </c>
      <c r="AE967" s="427"/>
      <c r="AF967" s="427"/>
      <c r="AG967" s="428"/>
      <c r="AH967" s="402">
        <f>IF(V966="賃金で算定",0,V967+Z967-AD967)</f>
        <v>0</v>
      </c>
      <c r="AI967" s="402"/>
      <c r="AJ967" s="402"/>
      <c r="AK967" s="403"/>
      <c r="AL967" s="407">
        <f>IF(V966="賃金で算定","賃金で算定",IF(OR(V967=0,$F980="",AV966=""),0,IF(AW966="昔",VLOOKUP($F980,労務比率,AX966,FALSE),IF(AW966="上",VLOOKUP($F980,労務比率,AX966,FALSE),IF(AW966="中",VLOOKUP($F980,労務比率,AX966,FALSE),VLOOKUP($F980,労務比率,AX966,FALSE))))))</f>
        <v>0</v>
      </c>
      <c r="AM967" s="408"/>
      <c r="AN967" s="404">
        <f>IF(V966="賃金で算定",0,INT(AH967*AL967/100))</f>
        <v>0</v>
      </c>
      <c r="AO967" s="405"/>
      <c r="AP967" s="405"/>
      <c r="AQ967" s="405"/>
      <c r="AR967" s="405"/>
      <c r="AS967" s="39"/>
      <c r="AT967" s="58"/>
      <c r="AU967" s="58"/>
      <c r="AV967" s="55"/>
      <c r="AW967" s="57"/>
      <c r="AX967" s="282"/>
      <c r="AY967" s="352">
        <f t="shared" ref="AY967" si="542">AH967</f>
        <v>0</v>
      </c>
      <c r="AZ967" s="350">
        <f>IF(AV966&lt;=設定シート!C$85,AH967,IF(AND(AV966&gt;=設定シート!E$85,AV966&lt;=設定シート!G$85),AH967*105/108,AH967))</f>
        <v>0</v>
      </c>
      <c r="BA967" s="347"/>
      <c r="BB967" s="350">
        <f t="shared" ref="BB967" si="543">IF($AL967="賃金で算定",0,INT(AY967*$AL967/100))</f>
        <v>0</v>
      </c>
      <c r="BC967" s="350">
        <f>IF(AY967=AZ967,BB967,AZ967*$AL967/100)</f>
        <v>0</v>
      </c>
      <c r="BD967" s="234"/>
      <c r="BE967" s="234"/>
      <c r="BL967" s="234">
        <f>IF(AY967=AZ967,0,1)</f>
        <v>0</v>
      </c>
      <c r="BM967" s="234" t="str">
        <f>IF(BL967=1,AL967,"")</f>
        <v/>
      </c>
    </row>
    <row r="968" spans="2:65" s="34" customFormat="1" ht="18" customHeight="1">
      <c r="B968" s="414"/>
      <c r="C968" s="415"/>
      <c r="D968" s="415"/>
      <c r="E968" s="415"/>
      <c r="F968" s="415"/>
      <c r="G968" s="415"/>
      <c r="H968" s="415"/>
      <c r="I968" s="451"/>
      <c r="J968" s="414"/>
      <c r="K968" s="415"/>
      <c r="L968" s="415"/>
      <c r="M968" s="415"/>
      <c r="N968" s="416"/>
      <c r="O968" s="389"/>
      <c r="P968" s="392" t="s">
        <v>45</v>
      </c>
      <c r="Q968" s="387"/>
      <c r="R968" s="380" t="s">
        <v>46</v>
      </c>
      <c r="S968" s="193"/>
      <c r="T968" s="420" t="s">
        <v>47</v>
      </c>
      <c r="U968" s="421"/>
      <c r="V968" s="422"/>
      <c r="W968" s="423"/>
      <c r="X968" s="423"/>
      <c r="Y968" s="78"/>
      <c r="Z968" s="37"/>
      <c r="AA968" s="38"/>
      <c r="AB968" s="38"/>
      <c r="AC968" s="49"/>
      <c r="AD968" s="37"/>
      <c r="AE968" s="38"/>
      <c r="AF968" s="38"/>
      <c r="AG968" s="50"/>
      <c r="AH968" s="409">
        <f>IF(V968="賃金で算定",V969+Z969-AD969,0)</f>
        <v>0</v>
      </c>
      <c r="AI968" s="410"/>
      <c r="AJ968" s="410"/>
      <c r="AK968" s="411"/>
      <c r="AL968" s="68"/>
      <c r="AM968" s="69"/>
      <c r="AN968" s="412"/>
      <c r="AO968" s="413"/>
      <c r="AP968" s="413"/>
      <c r="AQ968" s="413"/>
      <c r="AR968" s="413"/>
      <c r="AS968" s="40"/>
      <c r="AT968" s="58"/>
      <c r="AU968" s="58"/>
      <c r="AV968" s="55" t="str">
        <f>IF(OR(O968="",Q968=""),"", IF(O968&lt;20,DATE(O968+118,Q968,IF(S968="",1,S968)),DATE(O968+88,Q968,IF(S968="",1,S968))))</f>
        <v/>
      </c>
      <c r="AW968" s="57" t="str">
        <f>IF(AV968&lt;=設定シート!C$15,"昔",IF(AV968&lt;=設定シート!E$15,"上",IF(AV968&lt;=設定シート!G$15,"中","下")))</f>
        <v>下</v>
      </c>
      <c r="AX968" s="282">
        <f>IF(AV968&lt;=設定シート!$E$36,5,IF(AV968&lt;=設定シート!$I$36,7,IF(AV968&lt;=設定シート!$M$36,9,11)))</f>
        <v>11</v>
      </c>
      <c r="AY968" s="351"/>
      <c r="AZ968" s="349"/>
      <c r="BA968" s="353">
        <f t="shared" ref="BA968" si="544">AN968</f>
        <v>0</v>
      </c>
      <c r="BB968" s="349"/>
      <c r="BC968" s="349"/>
      <c r="BD968" s="234"/>
      <c r="BE968" s="234"/>
      <c r="BL968" s="1"/>
      <c r="BM968" s="1"/>
    </row>
    <row r="969" spans="2:65" s="34" customFormat="1" ht="18" customHeight="1">
      <c r="B969" s="417"/>
      <c r="C969" s="418"/>
      <c r="D969" s="418"/>
      <c r="E969" s="418"/>
      <c r="F969" s="418"/>
      <c r="G969" s="418"/>
      <c r="H969" s="418"/>
      <c r="I969" s="452"/>
      <c r="J969" s="417"/>
      <c r="K969" s="418"/>
      <c r="L969" s="418"/>
      <c r="M969" s="418"/>
      <c r="N969" s="419"/>
      <c r="O969" s="390"/>
      <c r="P969" s="393" t="s">
        <v>45</v>
      </c>
      <c r="Q969" s="388"/>
      <c r="R969" s="381" t="s">
        <v>46</v>
      </c>
      <c r="S969" s="196"/>
      <c r="T969" s="424" t="s">
        <v>48</v>
      </c>
      <c r="U969" s="425"/>
      <c r="V969" s="426"/>
      <c r="W969" s="427"/>
      <c r="X969" s="427"/>
      <c r="Y969" s="428"/>
      <c r="Z969" s="453"/>
      <c r="AA969" s="454"/>
      <c r="AB969" s="454"/>
      <c r="AC969" s="454"/>
      <c r="AD969" s="426">
        <v>0</v>
      </c>
      <c r="AE969" s="427"/>
      <c r="AF969" s="427"/>
      <c r="AG969" s="428"/>
      <c r="AH969" s="402">
        <f>IF(V968="賃金で算定",0,V969+Z969-AD969)</f>
        <v>0</v>
      </c>
      <c r="AI969" s="402"/>
      <c r="AJ969" s="402"/>
      <c r="AK969" s="403"/>
      <c r="AL969" s="407">
        <f>IF(V968="賃金で算定","賃金で算定",IF(OR(V969=0,$F980="",AV968=""),0,IF(AW968="昔",VLOOKUP($F980,労務比率,AX968,FALSE),IF(AW968="上",VLOOKUP($F980,労務比率,AX968,FALSE),IF(AW968="中",VLOOKUP($F980,労務比率,AX968,FALSE),VLOOKUP($F980,労務比率,AX968,FALSE))))))</f>
        <v>0</v>
      </c>
      <c r="AM969" s="408"/>
      <c r="AN969" s="404">
        <f>IF(V968="賃金で算定",0,INT(AH969*AL969/100))</f>
        <v>0</v>
      </c>
      <c r="AO969" s="405"/>
      <c r="AP969" s="405"/>
      <c r="AQ969" s="405"/>
      <c r="AR969" s="405"/>
      <c r="AS969" s="39"/>
      <c r="AT969" s="58"/>
      <c r="AU969" s="58"/>
      <c r="AV969" s="55"/>
      <c r="AW969" s="57"/>
      <c r="AX969" s="282"/>
      <c r="AY969" s="352">
        <f t="shared" ref="AY969" si="545">AH969</f>
        <v>0</v>
      </c>
      <c r="AZ969" s="350">
        <f>IF(AV968&lt;=設定シート!C$85,AH969,IF(AND(AV968&gt;=設定シート!E$85,AV968&lt;=設定シート!G$85),AH969*105/108,AH969))</f>
        <v>0</v>
      </c>
      <c r="BA969" s="347"/>
      <c r="BB969" s="350">
        <f t="shared" ref="BB969" si="546">IF($AL969="賃金で算定",0,INT(AY969*$AL969/100))</f>
        <v>0</v>
      </c>
      <c r="BC969" s="350">
        <f>IF(AY969=AZ969,BB969,AZ969*$AL969/100)</f>
        <v>0</v>
      </c>
      <c r="BD969" s="234"/>
      <c r="BE969" s="234"/>
      <c r="BL969" s="234">
        <f>IF(AY969=AZ969,0,1)</f>
        <v>0</v>
      </c>
      <c r="BM969" s="234" t="str">
        <f>IF(BL969=1,AL969,"")</f>
        <v/>
      </c>
    </row>
    <row r="970" spans="2:65" s="34" customFormat="1" ht="18" customHeight="1">
      <c r="B970" s="414"/>
      <c r="C970" s="415"/>
      <c r="D970" s="415"/>
      <c r="E970" s="415"/>
      <c r="F970" s="415"/>
      <c r="G970" s="415"/>
      <c r="H970" s="415"/>
      <c r="I970" s="451"/>
      <c r="J970" s="414"/>
      <c r="K970" s="415"/>
      <c r="L970" s="415"/>
      <c r="M970" s="415"/>
      <c r="N970" s="416"/>
      <c r="O970" s="389"/>
      <c r="P970" s="392" t="s">
        <v>45</v>
      </c>
      <c r="Q970" s="387"/>
      <c r="R970" s="380" t="s">
        <v>46</v>
      </c>
      <c r="S970" s="193"/>
      <c r="T970" s="420" t="s">
        <v>47</v>
      </c>
      <c r="U970" s="421"/>
      <c r="V970" s="422"/>
      <c r="W970" s="423"/>
      <c r="X970" s="423"/>
      <c r="Y970" s="77"/>
      <c r="Z970" s="41"/>
      <c r="AA970" s="42"/>
      <c r="AB970" s="42"/>
      <c r="AC970" s="43"/>
      <c r="AD970" s="41"/>
      <c r="AE970" s="42"/>
      <c r="AF970" s="42"/>
      <c r="AG970" s="48"/>
      <c r="AH970" s="409">
        <f>IF(V970="賃金で算定",V971+Z971-AD971,0)</f>
        <v>0</v>
      </c>
      <c r="AI970" s="410"/>
      <c r="AJ970" s="410"/>
      <c r="AK970" s="411"/>
      <c r="AL970" s="68"/>
      <c r="AM970" s="69"/>
      <c r="AN970" s="412"/>
      <c r="AO970" s="413"/>
      <c r="AP970" s="413"/>
      <c r="AQ970" s="413"/>
      <c r="AR970" s="413"/>
      <c r="AS970" s="40"/>
      <c r="AT970" s="58"/>
      <c r="AU970" s="58"/>
      <c r="AV970" s="55" t="str">
        <f>IF(OR(O970="",Q970=""),"", IF(O970&lt;20,DATE(O970+118,Q970,IF(S970="",1,S970)),DATE(O970+88,Q970,IF(S970="",1,S970))))</f>
        <v/>
      </c>
      <c r="AW970" s="57" t="str">
        <f>IF(AV970&lt;=設定シート!C$15,"昔",IF(AV970&lt;=設定シート!E$15,"上",IF(AV970&lt;=設定シート!G$15,"中","下")))</f>
        <v>下</v>
      </c>
      <c r="AX970" s="282">
        <f>IF(AV970&lt;=設定シート!$E$36,5,IF(AV970&lt;=設定シート!$I$36,7,IF(AV970&lt;=設定シート!$M$36,9,11)))</f>
        <v>11</v>
      </c>
      <c r="AY970" s="351"/>
      <c r="AZ970" s="349"/>
      <c r="BA970" s="353">
        <f t="shared" ref="BA970" si="547">AN970</f>
        <v>0</v>
      </c>
      <c r="BB970" s="349"/>
      <c r="BC970" s="349"/>
      <c r="BD970" s="234"/>
      <c r="BE970" s="234"/>
      <c r="BL970" s="1"/>
      <c r="BM970" s="1"/>
    </row>
    <row r="971" spans="2:65" s="34" customFormat="1" ht="18" customHeight="1">
      <c r="B971" s="417"/>
      <c r="C971" s="418"/>
      <c r="D971" s="418"/>
      <c r="E971" s="418"/>
      <c r="F971" s="418"/>
      <c r="G971" s="418"/>
      <c r="H971" s="418"/>
      <c r="I971" s="452"/>
      <c r="J971" s="417"/>
      <c r="K971" s="418"/>
      <c r="L971" s="418"/>
      <c r="M971" s="418"/>
      <c r="N971" s="419"/>
      <c r="O971" s="390"/>
      <c r="P971" s="393" t="s">
        <v>45</v>
      </c>
      <c r="Q971" s="388"/>
      <c r="R971" s="381" t="s">
        <v>46</v>
      </c>
      <c r="S971" s="196"/>
      <c r="T971" s="424" t="s">
        <v>48</v>
      </c>
      <c r="U971" s="425"/>
      <c r="V971" s="426"/>
      <c r="W971" s="427"/>
      <c r="X971" s="427"/>
      <c r="Y971" s="428"/>
      <c r="Z971" s="426"/>
      <c r="AA971" s="427"/>
      <c r="AB971" s="427"/>
      <c r="AC971" s="427"/>
      <c r="AD971" s="426">
        <v>0</v>
      </c>
      <c r="AE971" s="427"/>
      <c r="AF971" s="427"/>
      <c r="AG971" s="428"/>
      <c r="AH971" s="402">
        <f>IF(V970="賃金で算定",0,V971+Z971-AD971)</f>
        <v>0</v>
      </c>
      <c r="AI971" s="402"/>
      <c r="AJ971" s="402"/>
      <c r="AK971" s="403"/>
      <c r="AL971" s="407">
        <f>IF(V970="賃金で算定","賃金で算定",IF(OR(V971=0,$F980="",AV970=""),0,IF(AW970="昔",VLOOKUP($F980,労務比率,AX970,FALSE),IF(AW970="上",VLOOKUP($F980,労務比率,AX970,FALSE),IF(AW970="中",VLOOKUP($F980,労務比率,AX970,FALSE),VLOOKUP($F980,労務比率,AX970,FALSE))))))</f>
        <v>0</v>
      </c>
      <c r="AM971" s="408"/>
      <c r="AN971" s="404">
        <f>IF(V970="賃金で算定",0,INT(AH971*AL971/100))</f>
        <v>0</v>
      </c>
      <c r="AO971" s="405"/>
      <c r="AP971" s="405"/>
      <c r="AQ971" s="405"/>
      <c r="AR971" s="405"/>
      <c r="AS971" s="39"/>
      <c r="AT971" s="58"/>
      <c r="AU971" s="58"/>
      <c r="AV971" s="55"/>
      <c r="AW971" s="57"/>
      <c r="AX971" s="282"/>
      <c r="AY971" s="352">
        <f t="shared" ref="AY971" si="548">AH971</f>
        <v>0</v>
      </c>
      <c r="AZ971" s="350">
        <f>IF(AV970&lt;=設定シート!C$85,AH971,IF(AND(AV970&gt;=設定シート!E$85,AV970&lt;=設定シート!G$85),AH971*105/108,AH971))</f>
        <v>0</v>
      </c>
      <c r="BA971" s="347"/>
      <c r="BB971" s="350">
        <f t="shared" ref="BB971" si="549">IF($AL971="賃金で算定",0,INT(AY971*$AL971/100))</f>
        <v>0</v>
      </c>
      <c r="BC971" s="350">
        <f>IF(AY971=AZ971,BB971,AZ971*$AL971/100)</f>
        <v>0</v>
      </c>
      <c r="BD971" s="234"/>
      <c r="BE971" s="234"/>
      <c r="BL971" s="234">
        <f>IF(AY971=AZ971,0,1)</f>
        <v>0</v>
      </c>
      <c r="BM971" s="234" t="str">
        <f>IF(BL971=1,AL971,"")</f>
        <v/>
      </c>
    </row>
    <row r="972" spans="2:65" s="34" customFormat="1" ht="18" customHeight="1">
      <c r="B972" s="414"/>
      <c r="C972" s="415"/>
      <c r="D972" s="415"/>
      <c r="E972" s="415"/>
      <c r="F972" s="415"/>
      <c r="G972" s="415"/>
      <c r="H972" s="415"/>
      <c r="I972" s="451"/>
      <c r="J972" s="414"/>
      <c r="K972" s="415"/>
      <c r="L972" s="415"/>
      <c r="M972" s="415"/>
      <c r="N972" s="416"/>
      <c r="O972" s="389"/>
      <c r="P972" s="392" t="s">
        <v>45</v>
      </c>
      <c r="Q972" s="387"/>
      <c r="R972" s="380" t="s">
        <v>46</v>
      </c>
      <c r="S972" s="193"/>
      <c r="T972" s="420" t="s">
        <v>47</v>
      </c>
      <c r="U972" s="421"/>
      <c r="V972" s="422"/>
      <c r="W972" s="423"/>
      <c r="X972" s="423"/>
      <c r="Y972" s="77"/>
      <c r="Z972" s="41"/>
      <c r="AA972" s="42"/>
      <c r="AB972" s="42"/>
      <c r="AC972" s="43"/>
      <c r="AD972" s="41"/>
      <c r="AE972" s="42"/>
      <c r="AF972" s="42"/>
      <c r="AG972" s="48"/>
      <c r="AH972" s="409">
        <f>IF(V972="賃金で算定",V973+Z973-AD973,0)</f>
        <v>0</v>
      </c>
      <c r="AI972" s="410"/>
      <c r="AJ972" s="410"/>
      <c r="AK972" s="411"/>
      <c r="AL972" s="68"/>
      <c r="AM972" s="69"/>
      <c r="AN972" s="412"/>
      <c r="AO972" s="413"/>
      <c r="AP972" s="413"/>
      <c r="AQ972" s="413"/>
      <c r="AR972" s="413"/>
      <c r="AS972" s="40"/>
      <c r="AT972" s="58"/>
      <c r="AU972" s="58"/>
      <c r="AV972" s="55" t="str">
        <f>IF(OR(O972="",Q972=""),"", IF(O972&lt;20,DATE(O972+118,Q972,IF(S972="",1,S972)),DATE(O972+88,Q972,IF(S972="",1,S972))))</f>
        <v/>
      </c>
      <c r="AW972" s="57" t="str">
        <f>IF(AV972&lt;=設定シート!C$15,"昔",IF(AV972&lt;=設定シート!E$15,"上",IF(AV972&lt;=設定シート!G$15,"中","下")))</f>
        <v>下</v>
      </c>
      <c r="AX972" s="282">
        <f>IF(AV972&lt;=設定シート!$E$36,5,IF(AV972&lt;=設定シート!$I$36,7,IF(AV972&lt;=設定シート!$M$36,9,11)))</f>
        <v>11</v>
      </c>
      <c r="AY972" s="351"/>
      <c r="AZ972" s="349"/>
      <c r="BA972" s="353">
        <f t="shared" ref="BA972" si="550">AN972</f>
        <v>0</v>
      </c>
      <c r="BB972" s="349"/>
      <c r="BC972" s="349"/>
      <c r="BD972" s="234"/>
      <c r="BE972" s="234"/>
      <c r="BL972" s="1"/>
      <c r="BM972" s="1"/>
    </row>
    <row r="973" spans="2:65" s="34" customFormat="1" ht="18" customHeight="1">
      <c r="B973" s="417"/>
      <c r="C973" s="418"/>
      <c r="D973" s="418"/>
      <c r="E973" s="418"/>
      <c r="F973" s="418"/>
      <c r="G973" s="418"/>
      <c r="H973" s="418"/>
      <c r="I973" s="452"/>
      <c r="J973" s="417"/>
      <c r="K973" s="418"/>
      <c r="L973" s="418"/>
      <c r="M973" s="418"/>
      <c r="N973" s="419"/>
      <c r="O973" s="390"/>
      <c r="P973" s="393" t="s">
        <v>45</v>
      </c>
      <c r="Q973" s="388"/>
      <c r="R973" s="381" t="s">
        <v>46</v>
      </c>
      <c r="S973" s="196"/>
      <c r="T973" s="424" t="s">
        <v>48</v>
      </c>
      <c r="U973" s="425"/>
      <c r="V973" s="426"/>
      <c r="W973" s="427"/>
      <c r="X973" s="427"/>
      <c r="Y973" s="428"/>
      <c r="Z973" s="426"/>
      <c r="AA973" s="427"/>
      <c r="AB973" s="427"/>
      <c r="AC973" s="427"/>
      <c r="AD973" s="426">
        <v>0</v>
      </c>
      <c r="AE973" s="427"/>
      <c r="AF973" s="427"/>
      <c r="AG973" s="428"/>
      <c r="AH973" s="402">
        <f>IF(V972="賃金で算定",0,V973+Z973-AD973)</f>
        <v>0</v>
      </c>
      <c r="AI973" s="402"/>
      <c r="AJ973" s="402"/>
      <c r="AK973" s="403"/>
      <c r="AL973" s="407">
        <f>IF(V972="賃金で算定","賃金で算定",IF(OR(V973=0,$F980="",AV972=""),0,IF(AW972="昔",VLOOKUP($F980,労務比率,AX972,FALSE),IF(AW972="上",VLOOKUP($F980,労務比率,AX972,FALSE),IF(AW972="中",VLOOKUP($F980,労務比率,AX972,FALSE),VLOOKUP($F980,労務比率,AX972,FALSE))))))</f>
        <v>0</v>
      </c>
      <c r="AM973" s="408"/>
      <c r="AN973" s="404">
        <f>IF(V972="賃金で算定",0,INT(AH973*AL973/100))</f>
        <v>0</v>
      </c>
      <c r="AO973" s="405"/>
      <c r="AP973" s="405"/>
      <c r="AQ973" s="405"/>
      <c r="AR973" s="405"/>
      <c r="AS973" s="39"/>
      <c r="AT973" s="58"/>
      <c r="AU973" s="58"/>
      <c r="AV973" s="55"/>
      <c r="AW973" s="57"/>
      <c r="AX973" s="282"/>
      <c r="AY973" s="352">
        <f t="shared" ref="AY973" si="551">AH973</f>
        <v>0</v>
      </c>
      <c r="AZ973" s="350">
        <f>IF(AV972&lt;=設定シート!C$85,AH973,IF(AND(AV972&gt;=設定シート!E$85,AV972&lt;=設定シート!G$85),AH973*105/108,AH973))</f>
        <v>0</v>
      </c>
      <c r="BA973" s="347"/>
      <c r="BB973" s="350">
        <f t="shared" ref="BB973" si="552">IF($AL973="賃金で算定",0,INT(AY973*$AL973/100))</f>
        <v>0</v>
      </c>
      <c r="BC973" s="350">
        <f>IF(AY973=AZ973,BB973,AZ973*$AL973/100)</f>
        <v>0</v>
      </c>
      <c r="BD973" s="234"/>
      <c r="BE973" s="234"/>
      <c r="BL973" s="234">
        <f>IF(AY973=AZ973,0,1)</f>
        <v>0</v>
      </c>
      <c r="BM973" s="234" t="str">
        <f>IF(BL973=1,AL973,"")</f>
        <v/>
      </c>
    </row>
    <row r="974" spans="2:65" s="34" customFormat="1" ht="18" customHeight="1">
      <c r="B974" s="414"/>
      <c r="C974" s="415"/>
      <c r="D974" s="415"/>
      <c r="E974" s="415"/>
      <c r="F974" s="415"/>
      <c r="G974" s="415"/>
      <c r="H974" s="415"/>
      <c r="I974" s="451"/>
      <c r="J974" s="414"/>
      <c r="K974" s="415"/>
      <c r="L974" s="415"/>
      <c r="M974" s="415"/>
      <c r="N974" s="416"/>
      <c r="O974" s="389"/>
      <c r="P974" s="392" t="s">
        <v>45</v>
      </c>
      <c r="Q974" s="387"/>
      <c r="R974" s="380" t="s">
        <v>46</v>
      </c>
      <c r="S974" s="193"/>
      <c r="T974" s="420" t="s">
        <v>47</v>
      </c>
      <c r="U974" s="421"/>
      <c r="V974" s="422"/>
      <c r="W974" s="423"/>
      <c r="X974" s="423"/>
      <c r="Y974" s="77"/>
      <c r="Z974" s="41"/>
      <c r="AA974" s="42"/>
      <c r="AB974" s="42"/>
      <c r="AC974" s="43"/>
      <c r="AD974" s="41"/>
      <c r="AE974" s="42"/>
      <c r="AF974" s="42"/>
      <c r="AG974" s="48"/>
      <c r="AH974" s="409">
        <f>IF(V974="賃金で算定",V975+Z975-AD975,0)</f>
        <v>0</v>
      </c>
      <c r="AI974" s="410"/>
      <c r="AJ974" s="410"/>
      <c r="AK974" s="411"/>
      <c r="AL974" s="68"/>
      <c r="AM974" s="69"/>
      <c r="AN974" s="412"/>
      <c r="AO974" s="413"/>
      <c r="AP974" s="413"/>
      <c r="AQ974" s="413"/>
      <c r="AR974" s="413"/>
      <c r="AS974" s="40"/>
      <c r="AT974" s="58"/>
      <c r="AU974" s="58"/>
      <c r="AV974" s="55" t="str">
        <f>IF(OR(O974="",Q974=""),"", IF(O974&lt;20,DATE(O974+118,Q974,IF(S974="",1,S974)),DATE(O974+88,Q974,IF(S974="",1,S974))))</f>
        <v/>
      </c>
      <c r="AW974" s="57" t="str">
        <f>IF(AV974&lt;=設定シート!C$15,"昔",IF(AV974&lt;=設定シート!E$15,"上",IF(AV974&lt;=設定シート!G$15,"中","下")))</f>
        <v>下</v>
      </c>
      <c r="AX974" s="282">
        <f>IF(AV974&lt;=設定シート!$E$36,5,IF(AV974&lt;=設定シート!$I$36,7,IF(AV974&lt;=設定シート!$M$36,9,11)))</f>
        <v>11</v>
      </c>
      <c r="AY974" s="351"/>
      <c r="AZ974" s="349"/>
      <c r="BA974" s="353">
        <f t="shared" ref="BA974" si="553">AN974</f>
        <v>0</v>
      </c>
      <c r="BB974" s="349"/>
      <c r="BC974" s="349"/>
      <c r="BD974" s="234"/>
      <c r="BE974" s="234"/>
      <c r="BL974" s="1"/>
      <c r="BM974" s="1"/>
    </row>
    <row r="975" spans="2:65" s="34" customFormat="1" ht="18" customHeight="1">
      <c r="B975" s="417"/>
      <c r="C975" s="418"/>
      <c r="D975" s="418"/>
      <c r="E975" s="418"/>
      <c r="F975" s="418"/>
      <c r="G975" s="418"/>
      <c r="H975" s="418"/>
      <c r="I975" s="452"/>
      <c r="J975" s="417"/>
      <c r="K975" s="418"/>
      <c r="L975" s="418"/>
      <c r="M975" s="418"/>
      <c r="N975" s="419"/>
      <c r="O975" s="390"/>
      <c r="P975" s="393" t="s">
        <v>45</v>
      </c>
      <c r="Q975" s="388"/>
      <c r="R975" s="381" t="s">
        <v>46</v>
      </c>
      <c r="S975" s="196"/>
      <c r="T975" s="424" t="s">
        <v>48</v>
      </c>
      <c r="U975" s="425"/>
      <c r="V975" s="426"/>
      <c r="W975" s="427"/>
      <c r="X975" s="427"/>
      <c r="Y975" s="428"/>
      <c r="Z975" s="426"/>
      <c r="AA975" s="427"/>
      <c r="AB975" s="427"/>
      <c r="AC975" s="427"/>
      <c r="AD975" s="426">
        <v>0</v>
      </c>
      <c r="AE975" s="427"/>
      <c r="AF975" s="427"/>
      <c r="AG975" s="428"/>
      <c r="AH975" s="402">
        <f>IF(V974="賃金で算定",0,V975+Z975-AD975)</f>
        <v>0</v>
      </c>
      <c r="AI975" s="402"/>
      <c r="AJ975" s="402"/>
      <c r="AK975" s="403"/>
      <c r="AL975" s="407">
        <f>IF(V974="賃金で算定","賃金で算定",IF(OR(V975=0,$F980="",AV974=""),0,IF(AW974="昔",VLOOKUP($F980,労務比率,AX974,FALSE),IF(AW974="上",VLOOKUP($F980,労務比率,AX974,FALSE),IF(AW974="中",VLOOKUP($F980,労務比率,AX974,FALSE),VLOOKUP($F980,労務比率,AX974,FALSE))))))</f>
        <v>0</v>
      </c>
      <c r="AM975" s="408"/>
      <c r="AN975" s="404">
        <f>IF(V974="賃金で算定",0,INT(AH975*AL975/100))</f>
        <v>0</v>
      </c>
      <c r="AO975" s="405"/>
      <c r="AP975" s="405"/>
      <c r="AQ975" s="405"/>
      <c r="AR975" s="405"/>
      <c r="AS975" s="39"/>
      <c r="AT975" s="58"/>
      <c r="AU975" s="58"/>
      <c r="AV975" s="55"/>
      <c r="AW975" s="57"/>
      <c r="AX975" s="282"/>
      <c r="AY975" s="352">
        <f t="shared" ref="AY975" si="554">AH975</f>
        <v>0</v>
      </c>
      <c r="AZ975" s="350">
        <f>IF(AV974&lt;=設定シート!C$85,AH975,IF(AND(AV974&gt;=設定シート!E$85,AV974&lt;=設定シート!G$85),AH975*105/108,AH975))</f>
        <v>0</v>
      </c>
      <c r="BA975" s="347"/>
      <c r="BB975" s="350">
        <f t="shared" ref="BB975" si="555">IF($AL975="賃金で算定",0,INT(AY975*$AL975/100))</f>
        <v>0</v>
      </c>
      <c r="BC975" s="350">
        <f>IF(AY975=AZ975,BB975,AZ975*$AL975/100)</f>
        <v>0</v>
      </c>
      <c r="BD975" s="234"/>
      <c r="BE975" s="234"/>
      <c r="BL975" s="234">
        <f>IF(AY975=AZ975,0,1)</f>
        <v>0</v>
      </c>
      <c r="BM975" s="234" t="str">
        <f>IF(BL975=1,AL975,"")</f>
        <v/>
      </c>
    </row>
    <row r="976" spans="2:65" s="34" customFormat="1" ht="18" customHeight="1">
      <c r="B976" s="414"/>
      <c r="C976" s="415"/>
      <c r="D976" s="415"/>
      <c r="E976" s="415"/>
      <c r="F976" s="415"/>
      <c r="G976" s="415"/>
      <c r="H976" s="415"/>
      <c r="I976" s="451"/>
      <c r="J976" s="414"/>
      <c r="K976" s="415"/>
      <c r="L976" s="415"/>
      <c r="M976" s="415"/>
      <c r="N976" s="416"/>
      <c r="O976" s="389"/>
      <c r="P976" s="392" t="s">
        <v>45</v>
      </c>
      <c r="Q976" s="387"/>
      <c r="R976" s="380" t="s">
        <v>46</v>
      </c>
      <c r="S976" s="193"/>
      <c r="T976" s="420" t="s">
        <v>47</v>
      </c>
      <c r="U976" s="421"/>
      <c r="V976" s="422"/>
      <c r="W976" s="423"/>
      <c r="X976" s="423"/>
      <c r="Y976" s="77"/>
      <c r="Z976" s="41"/>
      <c r="AA976" s="42"/>
      <c r="AB976" s="42"/>
      <c r="AC976" s="43"/>
      <c r="AD976" s="41"/>
      <c r="AE976" s="42"/>
      <c r="AF976" s="42"/>
      <c r="AG976" s="48"/>
      <c r="AH976" s="409">
        <f>IF(V976="賃金で算定",V977+Z977-AD977,0)</f>
        <v>0</v>
      </c>
      <c r="AI976" s="410"/>
      <c r="AJ976" s="410"/>
      <c r="AK976" s="411"/>
      <c r="AL976" s="68"/>
      <c r="AM976" s="69"/>
      <c r="AN976" s="412"/>
      <c r="AO976" s="413"/>
      <c r="AP976" s="413"/>
      <c r="AQ976" s="413"/>
      <c r="AR976" s="413"/>
      <c r="AS976" s="40"/>
      <c r="AT976" s="58"/>
      <c r="AU976" s="58"/>
      <c r="AV976" s="55" t="str">
        <f>IF(OR(O976="",Q976=""),"", IF(O976&lt;20,DATE(O976+118,Q976,IF(S976="",1,S976)),DATE(O976+88,Q976,IF(S976="",1,S976))))</f>
        <v/>
      </c>
      <c r="AW976" s="57" t="str">
        <f>IF(AV976&lt;=設定シート!C$15,"昔",IF(AV976&lt;=設定シート!E$15,"上",IF(AV976&lt;=設定シート!G$15,"中","下")))</f>
        <v>下</v>
      </c>
      <c r="AX976" s="282">
        <f>IF(AV976&lt;=設定シート!$E$36,5,IF(AV976&lt;=設定シート!$I$36,7,IF(AV976&lt;=設定シート!$M$36,9,11)))</f>
        <v>11</v>
      </c>
      <c r="AY976" s="351"/>
      <c r="AZ976" s="349"/>
      <c r="BA976" s="353">
        <f t="shared" ref="BA976" si="556">AN976</f>
        <v>0</v>
      </c>
      <c r="BB976" s="349"/>
      <c r="BC976" s="349"/>
      <c r="BD976" s="234"/>
      <c r="BE976" s="234"/>
      <c r="BL976" s="1"/>
      <c r="BM976" s="1"/>
    </row>
    <row r="977" spans="2:65" s="34" customFormat="1" ht="18" customHeight="1">
      <c r="B977" s="417"/>
      <c r="C977" s="418"/>
      <c r="D977" s="418"/>
      <c r="E977" s="418"/>
      <c r="F977" s="418"/>
      <c r="G977" s="418"/>
      <c r="H977" s="418"/>
      <c r="I977" s="452"/>
      <c r="J977" s="417"/>
      <c r="K977" s="418"/>
      <c r="L977" s="418"/>
      <c r="M977" s="418"/>
      <c r="N977" s="419"/>
      <c r="O977" s="390"/>
      <c r="P977" s="393" t="s">
        <v>45</v>
      </c>
      <c r="Q977" s="388"/>
      <c r="R977" s="381" t="s">
        <v>46</v>
      </c>
      <c r="S977" s="196"/>
      <c r="T977" s="424" t="s">
        <v>48</v>
      </c>
      <c r="U977" s="425"/>
      <c r="V977" s="426"/>
      <c r="W977" s="427"/>
      <c r="X977" s="427"/>
      <c r="Y977" s="428"/>
      <c r="Z977" s="426"/>
      <c r="AA977" s="427"/>
      <c r="AB977" s="427"/>
      <c r="AC977" s="427"/>
      <c r="AD977" s="426">
        <v>0</v>
      </c>
      <c r="AE977" s="427"/>
      <c r="AF977" s="427"/>
      <c r="AG977" s="428"/>
      <c r="AH977" s="402">
        <f>IF(V976="賃金で算定",0,V977+Z977-AD977)</f>
        <v>0</v>
      </c>
      <c r="AI977" s="402"/>
      <c r="AJ977" s="402"/>
      <c r="AK977" s="403"/>
      <c r="AL977" s="407">
        <f>IF(V976="賃金で算定","賃金で算定",IF(OR(V977=0,$F980="",AV976=""),0,IF(AW976="昔",VLOOKUP($F980,労務比率,AX976,FALSE),IF(AW976="上",VLOOKUP($F980,労務比率,AX976,FALSE),IF(AW976="中",VLOOKUP($F980,労務比率,AX976,FALSE),VLOOKUP($F980,労務比率,AX976,FALSE))))))</f>
        <v>0</v>
      </c>
      <c r="AM977" s="408"/>
      <c r="AN977" s="404">
        <f>IF(V976="賃金で算定",0,INT(AH977*AL977/100))</f>
        <v>0</v>
      </c>
      <c r="AO977" s="405"/>
      <c r="AP977" s="405"/>
      <c r="AQ977" s="405"/>
      <c r="AR977" s="405"/>
      <c r="AS977" s="39"/>
      <c r="AT977" s="58"/>
      <c r="AU977" s="58"/>
      <c r="AV977" s="55"/>
      <c r="AW977" s="57"/>
      <c r="AX977" s="282"/>
      <c r="AY977" s="352">
        <f t="shared" ref="AY977" si="557">AH977</f>
        <v>0</v>
      </c>
      <c r="AZ977" s="350">
        <f>IF(AV976&lt;=設定シート!C$85,AH977,IF(AND(AV976&gt;=設定シート!E$85,AV976&lt;=設定シート!G$85),AH977*105/108,AH977))</f>
        <v>0</v>
      </c>
      <c r="BA977" s="347"/>
      <c r="BB977" s="350">
        <f t="shared" ref="BB977" si="558">IF($AL977="賃金で算定",0,INT(AY977*$AL977/100))</f>
        <v>0</v>
      </c>
      <c r="BC977" s="350">
        <f>IF(AY977=AZ977,BB977,AZ977*$AL977/100)</f>
        <v>0</v>
      </c>
      <c r="BD977" s="234"/>
      <c r="BE977" s="234"/>
      <c r="BL977" s="234">
        <f>IF(AY977=AZ977,0,1)</f>
        <v>0</v>
      </c>
      <c r="BM977" s="234" t="str">
        <f>IF(BL977=1,AL977,"")</f>
        <v/>
      </c>
    </row>
    <row r="978" spans="2:65" s="34" customFormat="1" ht="18" customHeight="1">
      <c r="B978" s="414"/>
      <c r="C978" s="415"/>
      <c r="D978" s="415"/>
      <c r="E978" s="415"/>
      <c r="F978" s="415"/>
      <c r="G978" s="415"/>
      <c r="H978" s="415"/>
      <c r="I978" s="451"/>
      <c r="J978" s="414"/>
      <c r="K978" s="415"/>
      <c r="L978" s="415"/>
      <c r="M978" s="415"/>
      <c r="N978" s="416"/>
      <c r="O978" s="389"/>
      <c r="P978" s="392" t="s">
        <v>45</v>
      </c>
      <c r="Q978" s="387"/>
      <c r="R978" s="380" t="s">
        <v>46</v>
      </c>
      <c r="S978" s="193"/>
      <c r="T978" s="420" t="s">
        <v>47</v>
      </c>
      <c r="U978" s="421"/>
      <c r="V978" s="422"/>
      <c r="W978" s="423"/>
      <c r="X978" s="423"/>
      <c r="Y978" s="77"/>
      <c r="Z978" s="41"/>
      <c r="AA978" s="42"/>
      <c r="AB978" s="42"/>
      <c r="AC978" s="43"/>
      <c r="AD978" s="41"/>
      <c r="AE978" s="42"/>
      <c r="AF978" s="42"/>
      <c r="AG978" s="48"/>
      <c r="AH978" s="409">
        <f>IF(V978="賃金で算定",V979+Z979-AD979,0)</f>
        <v>0</v>
      </c>
      <c r="AI978" s="410"/>
      <c r="AJ978" s="410"/>
      <c r="AK978" s="411"/>
      <c r="AL978" s="68"/>
      <c r="AM978" s="69"/>
      <c r="AN978" s="412"/>
      <c r="AO978" s="413"/>
      <c r="AP978" s="413"/>
      <c r="AQ978" s="413"/>
      <c r="AR978" s="413"/>
      <c r="AS978" s="40"/>
      <c r="AT978" s="58"/>
      <c r="AU978" s="58"/>
      <c r="AV978" s="55" t="str">
        <f>IF(OR(O978="",Q978=""),"", IF(O978&lt;20,DATE(O978+118,Q978,IF(S978="",1,S978)),DATE(O978+88,Q978,IF(S978="",1,S978))))</f>
        <v/>
      </c>
      <c r="AW978" s="57" t="str">
        <f>IF(AV978&lt;=設定シート!C$15,"昔",IF(AV978&lt;=設定シート!E$15,"上",IF(AV978&lt;=設定シート!G$15,"中","下")))</f>
        <v>下</v>
      </c>
      <c r="AX978" s="282">
        <f>IF(AV978&lt;=設定シート!$E$36,5,IF(AV978&lt;=設定シート!$I$36,7,IF(AV978&lt;=設定シート!$M$36,9,11)))</f>
        <v>11</v>
      </c>
      <c r="AY978" s="351"/>
      <c r="AZ978" s="349"/>
      <c r="BA978" s="353">
        <f t="shared" ref="BA978" si="559">AN978</f>
        <v>0</v>
      </c>
      <c r="BB978" s="349"/>
      <c r="BC978" s="349"/>
      <c r="BD978" s="234"/>
      <c r="BE978" s="234"/>
      <c r="BL978" s="1"/>
      <c r="BM978" s="1"/>
    </row>
    <row r="979" spans="2:65" s="34" customFormat="1" ht="18" customHeight="1">
      <c r="B979" s="417"/>
      <c r="C979" s="418"/>
      <c r="D979" s="418"/>
      <c r="E979" s="418"/>
      <c r="F979" s="418"/>
      <c r="G979" s="418"/>
      <c r="H979" s="418"/>
      <c r="I979" s="452"/>
      <c r="J979" s="417"/>
      <c r="K979" s="418"/>
      <c r="L979" s="418"/>
      <c r="M979" s="418"/>
      <c r="N979" s="419"/>
      <c r="O979" s="390"/>
      <c r="P979" s="391" t="s">
        <v>45</v>
      </c>
      <c r="Q979" s="388"/>
      <c r="R979" s="381" t="s">
        <v>46</v>
      </c>
      <c r="S979" s="196"/>
      <c r="T979" s="424" t="s">
        <v>48</v>
      </c>
      <c r="U979" s="425"/>
      <c r="V979" s="426"/>
      <c r="W979" s="427"/>
      <c r="X979" s="427"/>
      <c r="Y979" s="428"/>
      <c r="Z979" s="426"/>
      <c r="AA979" s="427"/>
      <c r="AB979" s="427"/>
      <c r="AC979" s="427"/>
      <c r="AD979" s="426">
        <v>0</v>
      </c>
      <c r="AE979" s="427"/>
      <c r="AF979" s="427"/>
      <c r="AG979" s="428"/>
      <c r="AH979" s="404">
        <f>IF(V978="賃金で算定",0,V979+Z979-AD979)</f>
        <v>0</v>
      </c>
      <c r="AI979" s="405"/>
      <c r="AJ979" s="405"/>
      <c r="AK979" s="406"/>
      <c r="AL979" s="407">
        <f>IF(V978="賃金で算定","賃金で算定",IF(OR(V979=0,$F980="",AV978=""),0,IF(AW978="昔",VLOOKUP($F980,労務比率,AX978,FALSE),IF(AW978="上",VLOOKUP($F980,労務比率,AX978,FALSE),IF(AW978="中",VLOOKUP($F980,労務比率,AX978,FALSE),VLOOKUP($F980,労務比率,AX978,FALSE))))))</f>
        <v>0</v>
      </c>
      <c r="AM979" s="408"/>
      <c r="AN979" s="404">
        <f>IF(V978="賃金で算定",0,INT(AH979*AL979/100))</f>
        <v>0</v>
      </c>
      <c r="AO979" s="405"/>
      <c r="AP979" s="405"/>
      <c r="AQ979" s="405"/>
      <c r="AR979" s="405"/>
      <c r="AS979" s="39"/>
      <c r="AT979" s="58"/>
      <c r="AU979" s="58"/>
      <c r="AV979" s="55"/>
      <c r="AW979" s="57"/>
      <c r="AX979" s="282"/>
      <c r="AY979" s="352">
        <f t="shared" ref="AY979" si="560">AH979</f>
        <v>0</v>
      </c>
      <c r="AZ979" s="350">
        <f>IF(AV978&lt;=設定シート!C$85,AH979,IF(AND(AV978&gt;=設定シート!E$85,AV978&lt;=設定シート!G$85),AH979*105/108,AH979))</f>
        <v>0</v>
      </c>
      <c r="BA979" s="347"/>
      <c r="BB979" s="350">
        <f t="shared" ref="BB979" si="561">IF($AL979="賃金で算定",0,INT(AY979*$AL979/100))</f>
        <v>0</v>
      </c>
      <c r="BC979" s="350">
        <f>IF(AY979=AZ979,BB979,AZ979*$AL979/100)</f>
        <v>0</v>
      </c>
      <c r="BD979" s="234"/>
      <c r="BE979" s="234"/>
      <c r="BL979" s="234">
        <f>IF(AY979=AZ979,0,1)</f>
        <v>0</v>
      </c>
      <c r="BM979" s="234" t="str">
        <f>IF(BL979=1,AL979,"")</f>
        <v/>
      </c>
    </row>
    <row r="980" spans="2:65" s="34" customFormat="1" ht="18" customHeight="1">
      <c r="B980" s="430" t="s">
        <v>134</v>
      </c>
      <c r="C980" s="431"/>
      <c r="D980" s="431"/>
      <c r="E980" s="432"/>
      <c r="F980" s="439"/>
      <c r="G980" s="440"/>
      <c r="H980" s="440"/>
      <c r="I980" s="440"/>
      <c r="J980" s="440"/>
      <c r="K980" s="440"/>
      <c r="L980" s="440"/>
      <c r="M980" s="440"/>
      <c r="N980" s="441"/>
      <c r="O980" s="430" t="s">
        <v>49</v>
      </c>
      <c r="P980" s="431"/>
      <c r="Q980" s="431"/>
      <c r="R980" s="431"/>
      <c r="S980" s="431"/>
      <c r="T980" s="431"/>
      <c r="U980" s="432"/>
      <c r="V980" s="448">
        <f>AH980</f>
        <v>0</v>
      </c>
      <c r="W980" s="449"/>
      <c r="X980" s="449"/>
      <c r="Y980" s="450"/>
      <c r="Z980" s="318"/>
      <c r="AA980" s="319"/>
      <c r="AB980" s="319"/>
      <c r="AC980" s="43"/>
      <c r="AD980" s="318"/>
      <c r="AE980" s="319"/>
      <c r="AF980" s="319"/>
      <c r="AG980" s="43"/>
      <c r="AH980" s="409">
        <f>AH962+AH964+AH966+AH968+AH970+AH972+AH974+AH976+AH978</f>
        <v>0</v>
      </c>
      <c r="AI980" s="410"/>
      <c r="AJ980" s="410"/>
      <c r="AK980" s="411"/>
      <c r="AL980" s="70"/>
      <c r="AM980" s="71"/>
      <c r="AN980" s="409">
        <f>AN962+AN964+AN966+AN968+AN970+AN972+AN974+AN976+AN978</f>
        <v>0</v>
      </c>
      <c r="AO980" s="410"/>
      <c r="AP980" s="410"/>
      <c r="AQ980" s="410"/>
      <c r="AR980" s="410"/>
      <c r="AS980" s="320"/>
      <c r="AT980" s="58"/>
      <c r="AU980" s="58"/>
      <c r="AW980" s="57"/>
      <c r="AX980" s="282"/>
      <c r="AY980" s="351"/>
      <c r="AZ980" s="354"/>
      <c r="BA980" s="361">
        <f>BA962+BA964+BA966+BA968+BA970+BA972+BA974+BA976+BA978</f>
        <v>0</v>
      </c>
      <c r="BB980" s="362">
        <f>BB963+BB965+BB967+BB969+BB971+BB973+BB975+BB977+BB979</f>
        <v>0</v>
      </c>
      <c r="BC980" s="362">
        <f>SUMIF(BL963:BL979,0,BC963:BC979)+ROUNDDOWN(ROUNDDOWN(BL980*105/108,0)*BM980/100,0)</f>
        <v>0</v>
      </c>
      <c r="BD980" s="234"/>
      <c r="BE980" s="234"/>
      <c r="BL980" s="234">
        <f>SUMIF(BL963:BL979,1,AH963:AK979)</f>
        <v>0</v>
      </c>
      <c r="BM980" s="234">
        <f>IF(COUNT(BM963:BM979)=0,0,SUM(BM963:BM979)/COUNT(BM963:BM979))</f>
        <v>0</v>
      </c>
    </row>
    <row r="981" spans="2:65" s="34" customFormat="1" ht="18" customHeight="1">
      <c r="B981" s="433"/>
      <c r="C981" s="434"/>
      <c r="D981" s="434"/>
      <c r="E981" s="435"/>
      <c r="F981" s="442"/>
      <c r="G981" s="443"/>
      <c r="H981" s="443"/>
      <c r="I981" s="443"/>
      <c r="J981" s="443"/>
      <c r="K981" s="443"/>
      <c r="L981" s="443"/>
      <c r="M981" s="443"/>
      <c r="N981" s="444"/>
      <c r="O981" s="433"/>
      <c r="P981" s="434"/>
      <c r="Q981" s="434"/>
      <c r="R981" s="434"/>
      <c r="S981" s="434"/>
      <c r="T981" s="434"/>
      <c r="U981" s="435"/>
      <c r="V981" s="401">
        <f>V963+V965+V967+V969+V971+V973+V975+V977+V979-V980</f>
        <v>0</v>
      </c>
      <c r="W981" s="402"/>
      <c r="X981" s="402"/>
      <c r="Y981" s="403"/>
      <c r="Z981" s="401">
        <f>Z963+Z965+Z967+Z969+Z971+Z973+Z975+Z977+Z979</f>
        <v>0</v>
      </c>
      <c r="AA981" s="402"/>
      <c r="AB981" s="402"/>
      <c r="AC981" s="402"/>
      <c r="AD981" s="401">
        <f>AD963+AD965+AD967+AD969+AD971+AD973+AD975+AD977+AD979</f>
        <v>0</v>
      </c>
      <c r="AE981" s="402"/>
      <c r="AF981" s="402"/>
      <c r="AG981" s="402"/>
      <c r="AH981" s="401">
        <f>AY981</f>
        <v>0</v>
      </c>
      <c r="AI981" s="402"/>
      <c r="AJ981" s="402"/>
      <c r="AK981" s="402"/>
      <c r="AL981" s="325"/>
      <c r="AM981" s="326"/>
      <c r="AN981" s="401">
        <f>BB981</f>
        <v>0</v>
      </c>
      <c r="AO981" s="402"/>
      <c r="AP981" s="402"/>
      <c r="AQ981" s="402"/>
      <c r="AR981" s="402"/>
      <c r="AS981" s="322"/>
      <c r="AT981" s="58"/>
      <c r="AU981" s="58"/>
      <c r="AW981" s="57"/>
      <c r="AX981" s="282"/>
      <c r="AY981" s="357">
        <f>AY963+AY965+AY967+AY969+AY971+AY973+AY975+AY977+AY979</f>
        <v>0</v>
      </c>
      <c r="AZ981" s="359"/>
      <c r="BA981" s="359"/>
      <c r="BB981" s="355">
        <f>BB980</f>
        <v>0</v>
      </c>
      <c r="BC981" s="363"/>
      <c r="BD981" s="234"/>
      <c r="BE981" s="234"/>
    </row>
    <row r="982" spans="2:65" s="34" customFormat="1" ht="18" customHeight="1">
      <c r="B982" s="436"/>
      <c r="C982" s="437"/>
      <c r="D982" s="437"/>
      <c r="E982" s="438"/>
      <c r="F982" s="445"/>
      <c r="G982" s="446"/>
      <c r="H982" s="446"/>
      <c r="I982" s="446"/>
      <c r="J982" s="446"/>
      <c r="K982" s="446"/>
      <c r="L982" s="446"/>
      <c r="M982" s="446"/>
      <c r="N982" s="447"/>
      <c r="O982" s="436"/>
      <c r="P982" s="437"/>
      <c r="Q982" s="437"/>
      <c r="R982" s="437"/>
      <c r="S982" s="437"/>
      <c r="T982" s="437"/>
      <c r="U982" s="438"/>
      <c r="V982" s="404"/>
      <c r="W982" s="405"/>
      <c r="X982" s="405"/>
      <c r="Y982" s="406"/>
      <c r="Z982" s="404"/>
      <c r="AA982" s="405"/>
      <c r="AB982" s="405"/>
      <c r="AC982" s="405"/>
      <c r="AD982" s="404"/>
      <c r="AE982" s="405"/>
      <c r="AF982" s="405"/>
      <c r="AG982" s="405"/>
      <c r="AH982" s="404">
        <f>AZ982</f>
        <v>0</v>
      </c>
      <c r="AI982" s="405"/>
      <c r="AJ982" s="405"/>
      <c r="AK982" s="406"/>
      <c r="AL982" s="323"/>
      <c r="AM982" s="324"/>
      <c r="AN982" s="404">
        <f>BC982</f>
        <v>0</v>
      </c>
      <c r="AO982" s="405"/>
      <c r="AP982" s="405"/>
      <c r="AQ982" s="405"/>
      <c r="AR982" s="405"/>
      <c r="AS982" s="321"/>
      <c r="AT982" s="58"/>
      <c r="AU982" s="198"/>
      <c r="AW982" s="57"/>
      <c r="AX982" s="282"/>
      <c r="AY982" s="358"/>
      <c r="AZ982" s="360">
        <f>IF(AZ963+AZ965+AZ967+AZ969+AZ971+AZ973+AZ975+AZ977+AZ979=AY981,0,ROUNDDOWN(AZ963+AZ965+AZ967+AZ969+AZ971+AZ973+AZ975+AZ977+AZ979,0))</f>
        <v>0</v>
      </c>
      <c r="BA982" s="356"/>
      <c r="BB982" s="356"/>
      <c r="BC982" s="360">
        <f>IF(BC980=BB981,0,BC980)</f>
        <v>0</v>
      </c>
      <c r="BD982" s="234"/>
      <c r="BE982" s="234"/>
    </row>
    <row r="983" spans="2:65" s="34" customFormat="1" ht="18" customHeight="1">
      <c r="AD983" s="1" t="str">
        <f>IF(AND($F980="",$V980+$V981&gt;0),"事業の種類を選択してください。","")</f>
        <v/>
      </c>
      <c r="AE983" s="1"/>
      <c r="AF983" s="1"/>
      <c r="AG983" s="1"/>
      <c r="AH983" s="1"/>
      <c r="AI983" s="1"/>
      <c r="AJ983" s="1"/>
      <c r="AK983" s="1"/>
      <c r="AL983" s="1"/>
      <c r="AM983" s="1"/>
      <c r="AN983" s="429">
        <f>IF(AN980=0,0,AN980+IF(AN982=0,AN981,AN982))</f>
        <v>0</v>
      </c>
      <c r="AO983" s="429"/>
      <c r="AP983" s="429"/>
      <c r="AQ983" s="429"/>
      <c r="AR983" s="429"/>
      <c r="AS983" s="58"/>
      <c r="AT983" s="58"/>
      <c r="AU983" s="58"/>
      <c r="AW983" s="57"/>
      <c r="AX983" s="282"/>
      <c r="AY983" s="282"/>
      <c r="AZ983" s="282"/>
      <c r="BA983" s="282"/>
      <c r="BB983" s="282"/>
      <c r="BC983" s="282"/>
      <c r="BD983" s="234"/>
      <c r="BE983" s="234"/>
    </row>
    <row r="984" spans="2:65" s="34" customFormat="1" ht="31.5" customHeight="1">
      <c r="AN984" s="79"/>
      <c r="AO984" s="79"/>
      <c r="AP984" s="79"/>
      <c r="AQ984" s="79"/>
      <c r="AR984" s="79"/>
      <c r="AS984" s="58"/>
      <c r="AT984" s="58"/>
      <c r="AU984" s="58"/>
      <c r="AW984" s="57"/>
      <c r="AX984" s="282"/>
      <c r="AY984" s="282"/>
      <c r="AZ984" s="282"/>
      <c r="BA984" s="282"/>
      <c r="BB984" s="282"/>
      <c r="BC984" s="282"/>
      <c r="BD984" s="234"/>
      <c r="BE984" s="234"/>
    </row>
    <row r="985" spans="2:65" s="34" customFormat="1" ht="7.5" customHeight="1">
      <c r="X985" s="36"/>
      <c r="Y985" s="36"/>
      <c r="Z985" s="58"/>
      <c r="AA985" s="58"/>
      <c r="AB985" s="58"/>
      <c r="AC985" s="58"/>
      <c r="AD985" s="58"/>
      <c r="AE985" s="58"/>
      <c r="AF985" s="58"/>
      <c r="AG985" s="58"/>
      <c r="AH985" s="58"/>
      <c r="AI985" s="58"/>
      <c r="AJ985" s="58"/>
      <c r="AK985" s="58"/>
      <c r="AL985" s="58"/>
      <c r="AM985" s="58"/>
      <c r="AN985" s="58"/>
      <c r="AO985" s="58"/>
      <c r="AP985" s="58"/>
      <c r="AQ985" s="58"/>
      <c r="AR985" s="58"/>
      <c r="AS985" s="58"/>
      <c r="AT985" s="1"/>
      <c r="AU985" s="1"/>
      <c r="AW985" s="57"/>
      <c r="AX985" s="282"/>
      <c r="AY985" s="282"/>
      <c r="AZ985" s="282"/>
      <c r="BA985" s="282"/>
      <c r="BB985" s="282"/>
      <c r="BC985" s="282"/>
      <c r="BD985" s="234"/>
      <c r="BE985" s="234"/>
    </row>
    <row r="986" spans="2:65" s="34" customFormat="1" ht="10.5" customHeight="1">
      <c r="X986" s="36"/>
      <c r="Y986" s="36"/>
      <c r="Z986" s="58"/>
      <c r="AA986" s="58"/>
      <c r="AB986" s="58"/>
      <c r="AC986" s="58"/>
      <c r="AD986" s="58"/>
      <c r="AE986" s="58"/>
      <c r="AF986" s="58"/>
      <c r="AG986" s="58"/>
      <c r="AH986" s="58"/>
      <c r="AI986" s="58"/>
      <c r="AJ986" s="58"/>
      <c r="AK986" s="58"/>
      <c r="AL986" s="58"/>
      <c r="AM986" s="58"/>
      <c r="AN986" s="58"/>
      <c r="AO986" s="58"/>
      <c r="AP986" s="58"/>
      <c r="AQ986" s="58"/>
      <c r="AR986" s="58"/>
      <c r="AS986" s="58"/>
      <c r="AT986" s="1"/>
      <c r="AU986" s="1"/>
      <c r="AW986" s="57"/>
      <c r="AX986" s="282"/>
      <c r="AY986" s="282"/>
      <c r="AZ986" s="282"/>
      <c r="BA986" s="282"/>
      <c r="BB986" s="282"/>
      <c r="BC986" s="282"/>
      <c r="BD986" s="234"/>
      <c r="BE986" s="234"/>
    </row>
    <row r="987" spans="2:65" s="34" customFormat="1" ht="5.25" customHeight="1">
      <c r="X987" s="36"/>
      <c r="Y987" s="36"/>
      <c r="Z987" s="58"/>
      <c r="AA987" s="58"/>
      <c r="AB987" s="58"/>
      <c r="AC987" s="58"/>
      <c r="AD987" s="58"/>
      <c r="AE987" s="58"/>
      <c r="AF987" s="58"/>
      <c r="AG987" s="58"/>
      <c r="AH987" s="58"/>
      <c r="AI987" s="58"/>
      <c r="AJ987" s="58"/>
      <c r="AK987" s="58"/>
      <c r="AL987" s="58"/>
      <c r="AM987" s="58"/>
      <c r="AN987" s="58"/>
      <c r="AO987" s="58"/>
      <c r="AP987" s="58"/>
      <c r="AQ987" s="58"/>
      <c r="AR987" s="58"/>
      <c r="AS987" s="58"/>
      <c r="AT987" s="1"/>
      <c r="AU987" s="1"/>
      <c r="AW987" s="57"/>
      <c r="AX987" s="282"/>
      <c r="AY987" s="282"/>
      <c r="AZ987" s="282"/>
      <c r="BA987" s="282"/>
      <c r="BB987" s="282"/>
      <c r="BC987" s="282"/>
      <c r="BD987" s="234"/>
      <c r="BE987" s="234"/>
    </row>
    <row r="988" spans="2:65" s="34" customFormat="1" ht="5.25" customHeight="1">
      <c r="X988" s="36"/>
      <c r="Y988" s="36"/>
      <c r="Z988" s="58"/>
      <c r="AA988" s="58"/>
      <c r="AB988" s="58"/>
      <c r="AC988" s="58"/>
      <c r="AD988" s="58"/>
      <c r="AE988" s="58"/>
      <c r="AF988" s="58"/>
      <c r="AG988" s="58"/>
      <c r="AH988" s="58"/>
      <c r="AI988" s="58"/>
      <c r="AJ988" s="58"/>
      <c r="AK988" s="58"/>
      <c r="AL988" s="58"/>
      <c r="AM988" s="58"/>
      <c r="AN988" s="58"/>
      <c r="AO988" s="58"/>
      <c r="AP988" s="58"/>
      <c r="AQ988" s="58"/>
      <c r="AR988" s="58"/>
      <c r="AS988" s="58"/>
      <c r="AT988" s="1"/>
      <c r="AU988" s="1"/>
      <c r="AW988" s="57"/>
      <c r="AX988" s="282"/>
      <c r="AY988" s="282"/>
      <c r="AZ988" s="282"/>
      <c r="BA988" s="282"/>
      <c r="BB988" s="282"/>
      <c r="BC988" s="282"/>
      <c r="BD988" s="234"/>
      <c r="BE988" s="234"/>
    </row>
    <row r="989" spans="2:65" s="34" customFormat="1" ht="5.25" customHeight="1">
      <c r="X989" s="36"/>
      <c r="Y989" s="36"/>
      <c r="Z989" s="58"/>
      <c r="AA989" s="58"/>
      <c r="AB989" s="58"/>
      <c r="AC989" s="58"/>
      <c r="AD989" s="58"/>
      <c r="AE989" s="58"/>
      <c r="AF989" s="58"/>
      <c r="AG989" s="58"/>
      <c r="AH989" s="58"/>
      <c r="AI989" s="58"/>
      <c r="AJ989" s="58"/>
      <c r="AK989" s="58"/>
      <c r="AL989" s="58"/>
      <c r="AM989" s="58"/>
      <c r="AN989" s="58"/>
      <c r="AO989" s="58"/>
      <c r="AP989" s="58"/>
      <c r="AQ989" s="58"/>
      <c r="AR989" s="58"/>
      <c r="AS989" s="58"/>
      <c r="AT989" s="1"/>
      <c r="AU989" s="1"/>
      <c r="AW989" s="57"/>
      <c r="AX989" s="282"/>
      <c r="AY989" s="282"/>
      <c r="AZ989" s="282"/>
      <c r="BA989" s="282"/>
      <c r="BB989" s="282"/>
      <c r="BC989" s="282"/>
      <c r="BD989" s="234"/>
      <c r="BE989" s="234"/>
    </row>
    <row r="990" spans="2:65" s="34" customFormat="1" ht="5.25" customHeight="1">
      <c r="X990" s="36"/>
      <c r="Y990" s="36"/>
      <c r="Z990" s="58"/>
      <c r="AA990" s="58"/>
      <c r="AB990" s="58"/>
      <c r="AC990" s="58"/>
      <c r="AD990" s="58"/>
      <c r="AE990" s="58"/>
      <c r="AF990" s="58"/>
      <c r="AG990" s="58"/>
      <c r="AH990" s="58"/>
      <c r="AI990" s="58"/>
      <c r="AJ990" s="58"/>
      <c r="AK990" s="58"/>
      <c r="AL990" s="58"/>
      <c r="AM990" s="58"/>
      <c r="AN990" s="58"/>
      <c r="AO990" s="58"/>
      <c r="AP990" s="58"/>
      <c r="AQ990" s="58"/>
      <c r="AR990" s="58"/>
      <c r="AS990" s="58"/>
      <c r="AT990" s="1"/>
      <c r="AU990" s="1"/>
      <c r="AW990" s="57"/>
      <c r="AX990" s="282"/>
      <c r="AY990" s="282"/>
      <c r="AZ990" s="282"/>
      <c r="BA990" s="282"/>
      <c r="BB990" s="282"/>
      <c r="BC990" s="282"/>
      <c r="BD990" s="234"/>
      <c r="BE990" s="234"/>
    </row>
    <row r="991" spans="2:65" s="34" customFormat="1" ht="17.25" customHeight="1">
      <c r="B991" s="59" t="s">
        <v>50</v>
      </c>
      <c r="L991" s="58"/>
      <c r="M991" s="58"/>
      <c r="N991" s="58"/>
      <c r="O991" s="58"/>
      <c r="P991" s="58"/>
      <c r="Q991" s="58"/>
      <c r="R991" s="58"/>
      <c r="S991" s="60"/>
      <c r="T991" s="60"/>
      <c r="U991" s="60"/>
      <c r="V991" s="60"/>
      <c r="W991" s="60"/>
      <c r="X991" s="58"/>
      <c r="Y991" s="58"/>
      <c r="Z991" s="58"/>
      <c r="AA991" s="58"/>
      <c r="AB991" s="58"/>
      <c r="AC991" s="58"/>
      <c r="AL991" s="61"/>
      <c r="AM991" s="1"/>
      <c r="AN991" s="1"/>
      <c r="AO991" s="1"/>
      <c r="AP991" s="1"/>
      <c r="AW991" s="57"/>
      <c r="AX991" s="282"/>
      <c r="AY991" s="282"/>
      <c r="AZ991" s="282"/>
      <c r="BA991" s="282"/>
      <c r="BB991" s="282"/>
      <c r="BC991" s="282"/>
      <c r="BD991" s="234"/>
      <c r="BE991" s="234"/>
    </row>
    <row r="992" spans="2:65" s="34" customFormat="1" ht="12.75" customHeight="1">
      <c r="L992" s="58"/>
      <c r="M992" s="62"/>
      <c r="N992" s="62"/>
      <c r="O992" s="62"/>
      <c r="P992" s="62"/>
      <c r="Q992" s="62"/>
      <c r="R992" s="62"/>
      <c r="S992" s="62"/>
      <c r="T992" s="63"/>
      <c r="U992" s="63"/>
      <c r="V992" s="63"/>
      <c r="W992" s="63"/>
      <c r="X992" s="63"/>
      <c r="Y992" s="63"/>
      <c r="Z992" s="63"/>
      <c r="AA992" s="62"/>
      <c r="AB992" s="62"/>
      <c r="AC992" s="62"/>
      <c r="AL992" s="61"/>
      <c r="AM992" s="540" t="s">
        <v>325</v>
      </c>
      <c r="AN992" s="541"/>
      <c r="AO992" s="541"/>
      <c r="AP992" s="542"/>
      <c r="AW992" s="57"/>
      <c r="AX992" s="282"/>
      <c r="AY992" s="282"/>
      <c r="AZ992" s="282"/>
      <c r="BA992" s="282"/>
      <c r="BB992" s="282"/>
      <c r="BC992" s="282"/>
      <c r="BD992" s="234"/>
      <c r="BE992" s="234"/>
    </row>
    <row r="993" spans="2:65" s="34" customFormat="1" ht="12.75" customHeight="1">
      <c r="L993" s="58"/>
      <c r="M993" s="62"/>
      <c r="N993" s="62"/>
      <c r="O993" s="62"/>
      <c r="P993" s="62"/>
      <c r="Q993" s="62"/>
      <c r="R993" s="62"/>
      <c r="S993" s="62"/>
      <c r="T993" s="63"/>
      <c r="U993" s="63"/>
      <c r="V993" s="63"/>
      <c r="W993" s="63"/>
      <c r="X993" s="63"/>
      <c r="Y993" s="63"/>
      <c r="Z993" s="63"/>
      <c r="AA993" s="62"/>
      <c r="AB993" s="62"/>
      <c r="AC993" s="62"/>
      <c r="AL993" s="61"/>
      <c r="AM993" s="543"/>
      <c r="AN993" s="544"/>
      <c r="AO993" s="544"/>
      <c r="AP993" s="545"/>
      <c r="AW993" s="57"/>
      <c r="AX993" s="282"/>
      <c r="AY993" s="282"/>
      <c r="AZ993" s="282"/>
      <c r="BA993" s="282"/>
      <c r="BB993" s="282"/>
      <c r="BC993" s="282"/>
      <c r="BD993" s="234"/>
      <c r="BE993" s="234"/>
    </row>
    <row r="994" spans="2:65" s="34" customFormat="1" ht="12.75" customHeight="1">
      <c r="L994" s="58"/>
      <c r="M994" s="62"/>
      <c r="N994" s="62"/>
      <c r="O994" s="62"/>
      <c r="P994" s="62"/>
      <c r="Q994" s="62"/>
      <c r="R994" s="62"/>
      <c r="S994" s="62"/>
      <c r="T994" s="62"/>
      <c r="U994" s="62"/>
      <c r="V994" s="62"/>
      <c r="W994" s="62"/>
      <c r="X994" s="62"/>
      <c r="Y994" s="62"/>
      <c r="Z994" s="62"/>
      <c r="AA994" s="62"/>
      <c r="AB994" s="62"/>
      <c r="AC994" s="62"/>
      <c r="AL994" s="61"/>
      <c r="AM994" s="394"/>
      <c r="AN994" s="394"/>
      <c r="AO994" s="4"/>
      <c r="AP994" s="4"/>
      <c r="AW994" s="57"/>
      <c r="AX994" s="282"/>
      <c r="AY994" s="282"/>
      <c r="AZ994" s="282"/>
      <c r="BA994" s="282"/>
      <c r="BB994" s="282"/>
      <c r="BC994" s="282"/>
      <c r="BD994" s="234"/>
      <c r="BE994" s="234"/>
    </row>
    <row r="995" spans="2:65" s="34" customFormat="1" ht="6" customHeight="1">
      <c r="L995" s="58"/>
      <c r="M995" s="62"/>
      <c r="N995" s="62"/>
      <c r="O995" s="62"/>
      <c r="P995" s="62"/>
      <c r="Q995" s="62"/>
      <c r="R995" s="62"/>
      <c r="S995" s="62"/>
      <c r="T995" s="62"/>
      <c r="U995" s="62"/>
      <c r="V995" s="62"/>
      <c r="W995" s="62"/>
      <c r="X995" s="62"/>
      <c r="Y995" s="62"/>
      <c r="Z995" s="62"/>
      <c r="AA995" s="62"/>
      <c r="AB995" s="62"/>
      <c r="AC995" s="62"/>
      <c r="AL995" s="61"/>
      <c r="AM995" s="61"/>
      <c r="AW995" s="57"/>
      <c r="AX995" s="282"/>
      <c r="AY995" s="282"/>
      <c r="AZ995" s="282"/>
      <c r="BA995" s="282"/>
      <c r="BB995" s="282"/>
      <c r="BC995" s="282"/>
      <c r="BD995" s="234"/>
      <c r="BE995" s="234"/>
    </row>
    <row r="996" spans="2:65" s="34" customFormat="1" ht="12.75" customHeight="1">
      <c r="B996" s="515" t="s">
        <v>2</v>
      </c>
      <c r="C996" s="516"/>
      <c r="D996" s="516"/>
      <c r="E996" s="516"/>
      <c r="F996" s="516"/>
      <c r="G996" s="516"/>
      <c r="H996" s="516"/>
      <c r="I996" s="516"/>
      <c r="J996" s="518" t="s">
        <v>10</v>
      </c>
      <c r="K996" s="518"/>
      <c r="L996" s="64" t="s">
        <v>3</v>
      </c>
      <c r="M996" s="518" t="s">
        <v>11</v>
      </c>
      <c r="N996" s="518"/>
      <c r="O996" s="519" t="s">
        <v>12</v>
      </c>
      <c r="P996" s="518"/>
      <c r="Q996" s="518"/>
      <c r="R996" s="518"/>
      <c r="S996" s="518"/>
      <c r="T996" s="518"/>
      <c r="U996" s="518" t="s">
        <v>13</v>
      </c>
      <c r="V996" s="518"/>
      <c r="W996" s="518"/>
      <c r="X996" s="58"/>
      <c r="Y996" s="58"/>
      <c r="Z996" s="58"/>
      <c r="AA996" s="58"/>
      <c r="AB996" s="58"/>
      <c r="AC996" s="58"/>
      <c r="AD996" s="35"/>
      <c r="AE996" s="35"/>
      <c r="AF996" s="35"/>
      <c r="AG996" s="35"/>
      <c r="AH996" s="35"/>
      <c r="AI996" s="35"/>
      <c r="AJ996" s="35"/>
      <c r="AK996" s="58"/>
      <c r="AL996" s="520">
        <f ca="1">$AL$9</f>
        <v>30</v>
      </c>
      <c r="AM996" s="521"/>
      <c r="AN996" s="526" t="s">
        <v>4</v>
      </c>
      <c r="AO996" s="526"/>
      <c r="AP996" s="521">
        <v>25</v>
      </c>
      <c r="AQ996" s="521"/>
      <c r="AR996" s="529" t="s">
        <v>5</v>
      </c>
      <c r="AS996" s="530"/>
      <c r="AT996" s="58"/>
      <c r="AU996" s="58"/>
      <c r="AW996" s="57"/>
      <c r="AX996" s="282"/>
      <c r="AY996" s="282"/>
      <c r="AZ996" s="282"/>
      <c r="BA996" s="282"/>
      <c r="BB996" s="282"/>
      <c r="BC996" s="282"/>
      <c r="BD996" s="234"/>
      <c r="BE996" s="234"/>
    </row>
    <row r="997" spans="2:65" s="34" customFormat="1" ht="13.5" customHeight="1">
      <c r="B997" s="516"/>
      <c r="C997" s="516"/>
      <c r="D997" s="516"/>
      <c r="E997" s="516"/>
      <c r="F997" s="516"/>
      <c r="G997" s="516"/>
      <c r="H997" s="516"/>
      <c r="I997" s="516"/>
      <c r="J997" s="535">
        <f>$J$10</f>
        <v>0</v>
      </c>
      <c r="K997" s="473">
        <f>$K$10</f>
        <v>0</v>
      </c>
      <c r="L997" s="537">
        <f>$L$10</f>
        <v>0</v>
      </c>
      <c r="M997" s="476">
        <f>$M$10</f>
        <v>0</v>
      </c>
      <c r="N997" s="473">
        <f>$N$10</f>
        <v>0</v>
      </c>
      <c r="O997" s="476">
        <f>$O$10</f>
        <v>0</v>
      </c>
      <c r="P997" s="470">
        <f>$P$10</f>
        <v>0</v>
      </c>
      <c r="Q997" s="470">
        <f>$Q$10</f>
        <v>0</v>
      </c>
      <c r="R997" s="470">
        <f>$R$10</f>
        <v>0</v>
      </c>
      <c r="S997" s="470">
        <f>$S$10</f>
        <v>0</v>
      </c>
      <c r="T997" s="473">
        <f>$T$10</f>
        <v>0</v>
      </c>
      <c r="U997" s="476">
        <f>$U$10</f>
        <v>0</v>
      </c>
      <c r="V997" s="470">
        <f>$V$10</f>
        <v>0</v>
      </c>
      <c r="W997" s="473">
        <f>$W$10</f>
        <v>0</v>
      </c>
      <c r="X997" s="58"/>
      <c r="Y997" s="58"/>
      <c r="Z997" s="58"/>
      <c r="AA997" s="58"/>
      <c r="AB997" s="58"/>
      <c r="AC997" s="58"/>
      <c r="AD997" s="35"/>
      <c r="AE997" s="35"/>
      <c r="AF997" s="35"/>
      <c r="AG997" s="35"/>
      <c r="AH997" s="35"/>
      <c r="AI997" s="35"/>
      <c r="AJ997" s="35"/>
      <c r="AK997" s="58"/>
      <c r="AL997" s="522"/>
      <c r="AM997" s="523"/>
      <c r="AN997" s="527"/>
      <c r="AO997" s="527"/>
      <c r="AP997" s="523"/>
      <c r="AQ997" s="523"/>
      <c r="AR997" s="531"/>
      <c r="AS997" s="532"/>
      <c r="AT997" s="58"/>
      <c r="AU997" s="58"/>
      <c r="AW997" s="57"/>
      <c r="AX997" s="282"/>
      <c r="AY997" s="282"/>
      <c r="AZ997" s="282"/>
      <c r="BA997" s="282"/>
      <c r="BB997" s="282"/>
      <c r="BC997" s="282"/>
      <c r="BD997" s="234"/>
      <c r="BE997" s="234"/>
    </row>
    <row r="998" spans="2:65" s="34" customFormat="1" ht="9" customHeight="1">
      <c r="B998" s="516"/>
      <c r="C998" s="516"/>
      <c r="D998" s="516"/>
      <c r="E998" s="516"/>
      <c r="F998" s="516"/>
      <c r="G998" s="516"/>
      <c r="H998" s="516"/>
      <c r="I998" s="516"/>
      <c r="J998" s="536"/>
      <c r="K998" s="474"/>
      <c r="L998" s="538"/>
      <c r="M998" s="477"/>
      <c r="N998" s="474"/>
      <c r="O998" s="477"/>
      <c r="P998" s="471"/>
      <c r="Q998" s="471"/>
      <c r="R998" s="471"/>
      <c r="S998" s="471"/>
      <c r="T998" s="474"/>
      <c r="U998" s="477"/>
      <c r="V998" s="471"/>
      <c r="W998" s="474"/>
      <c r="X998" s="58"/>
      <c r="Y998" s="58"/>
      <c r="Z998" s="58"/>
      <c r="AA998" s="58"/>
      <c r="AB998" s="58"/>
      <c r="AC998" s="58"/>
      <c r="AD998" s="35"/>
      <c r="AE998" s="35"/>
      <c r="AF998" s="35"/>
      <c r="AG998" s="35"/>
      <c r="AH998" s="35"/>
      <c r="AI998" s="35"/>
      <c r="AJ998" s="35"/>
      <c r="AK998" s="58"/>
      <c r="AL998" s="524"/>
      <c r="AM998" s="525"/>
      <c r="AN998" s="528"/>
      <c r="AO998" s="528"/>
      <c r="AP998" s="525"/>
      <c r="AQ998" s="525"/>
      <c r="AR998" s="533"/>
      <c r="AS998" s="534"/>
      <c r="AT998" s="58"/>
      <c r="AU998" s="58"/>
      <c r="AW998" s="57"/>
      <c r="AX998" s="282"/>
      <c r="AY998" s="282"/>
      <c r="AZ998" s="282"/>
      <c r="BA998" s="282"/>
      <c r="BB998" s="282"/>
      <c r="BC998" s="282"/>
      <c r="BD998" s="234"/>
      <c r="BE998" s="234"/>
    </row>
    <row r="999" spans="2:65" s="34" customFormat="1" ht="6" customHeight="1">
      <c r="B999" s="517"/>
      <c r="C999" s="517"/>
      <c r="D999" s="517"/>
      <c r="E999" s="517"/>
      <c r="F999" s="517"/>
      <c r="G999" s="517"/>
      <c r="H999" s="517"/>
      <c r="I999" s="517"/>
      <c r="J999" s="536"/>
      <c r="K999" s="475"/>
      <c r="L999" s="539"/>
      <c r="M999" s="478"/>
      <c r="N999" s="475"/>
      <c r="O999" s="478"/>
      <c r="P999" s="472"/>
      <c r="Q999" s="472"/>
      <c r="R999" s="472"/>
      <c r="S999" s="472"/>
      <c r="T999" s="475"/>
      <c r="U999" s="478"/>
      <c r="V999" s="472"/>
      <c r="W999" s="475"/>
      <c r="X999" s="58"/>
      <c r="Y999" s="58"/>
      <c r="Z999" s="58"/>
      <c r="AA999" s="58"/>
      <c r="AB999" s="58"/>
      <c r="AC999" s="58"/>
      <c r="AD999" s="58"/>
      <c r="AE999" s="58"/>
      <c r="AF999" s="58"/>
      <c r="AG999" s="58"/>
      <c r="AH999" s="58"/>
      <c r="AI999" s="58"/>
      <c r="AJ999" s="58"/>
      <c r="AK999" s="58"/>
      <c r="AN999" s="1"/>
      <c r="AO999" s="1"/>
      <c r="AP999" s="1"/>
      <c r="AQ999" s="1"/>
      <c r="AR999" s="1"/>
      <c r="AS999" s="1"/>
      <c r="AT999" s="58"/>
      <c r="AU999" s="58"/>
      <c r="AW999" s="57"/>
      <c r="AX999" s="282"/>
      <c r="AY999" s="282"/>
      <c r="AZ999" s="282"/>
      <c r="BA999" s="282"/>
      <c r="BB999" s="282"/>
      <c r="BC999" s="282"/>
      <c r="BD999" s="234"/>
      <c r="BE999" s="234"/>
    </row>
    <row r="1000" spans="2:65" s="34" customFormat="1" ht="15" customHeight="1">
      <c r="B1000" s="455" t="s">
        <v>51</v>
      </c>
      <c r="C1000" s="456"/>
      <c r="D1000" s="456"/>
      <c r="E1000" s="456"/>
      <c r="F1000" s="456"/>
      <c r="G1000" s="456"/>
      <c r="H1000" s="456"/>
      <c r="I1000" s="457"/>
      <c r="J1000" s="455" t="s">
        <v>6</v>
      </c>
      <c r="K1000" s="456"/>
      <c r="L1000" s="456"/>
      <c r="M1000" s="456"/>
      <c r="N1000" s="464"/>
      <c r="O1000" s="467" t="s">
        <v>52</v>
      </c>
      <c r="P1000" s="456"/>
      <c r="Q1000" s="456"/>
      <c r="R1000" s="456"/>
      <c r="S1000" s="456"/>
      <c r="T1000" s="456"/>
      <c r="U1000" s="457"/>
      <c r="V1000" s="65" t="s">
        <v>53</v>
      </c>
      <c r="W1000" s="66"/>
      <c r="X1000" s="66"/>
      <c r="Y1000" s="479" t="s">
        <v>54</v>
      </c>
      <c r="Z1000" s="479"/>
      <c r="AA1000" s="479"/>
      <c r="AB1000" s="479"/>
      <c r="AC1000" s="479"/>
      <c r="AD1000" s="479"/>
      <c r="AE1000" s="479"/>
      <c r="AF1000" s="479"/>
      <c r="AG1000" s="479"/>
      <c r="AH1000" s="479"/>
      <c r="AI1000" s="66"/>
      <c r="AJ1000" s="66"/>
      <c r="AK1000" s="67"/>
      <c r="AL1000" s="480" t="s">
        <v>275</v>
      </c>
      <c r="AM1000" s="480"/>
      <c r="AN1000" s="481" t="s">
        <v>33</v>
      </c>
      <c r="AO1000" s="481"/>
      <c r="AP1000" s="481"/>
      <c r="AQ1000" s="481"/>
      <c r="AR1000" s="481"/>
      <c r="AS1000" s="482"/>
      <c r="AT1000" s="58"/>
      <c r="AU1000" s="58"/>
      <c r="AW1000" s="57"/>
      <c r="AX1000" s="282"/>
      <c r="AY1000" s="282"/>
      <c r="AZ1000" s="282"/>
      <c r="BA1000" s="282"/>
      <c r="BB1000" s="282"/>
      <c r="BC1000" s="282"/>
      <c r="BD1000" s="234"/>
      <c r="BE1000" s="234"/>
    </row>
    <row r="1001" spans="2:65" s="34" customFormat="1" ht="13.5" customHeight="1">
      <c r="B1001" s="458"/>
      <c r="C1001" s="459"/>
      <c r="D1001" s="459"/>
      <c r="E1001" s="459"/>
      <c r="F1001" s="459"/>
      <c r="G1001" s="459"/>
      <c r="H1001" s="459"/>
      <c r="I1001" s="460"/>
      <c r="J1001" s="458"/>
      <c r="K1001" s="459"/>
      <c r="L1001" s="459"/>
      <c r="M1001" s="459"/>
      <c r="N1001" s="465"/>
      <c r="O1001" s="468"/>
      <c r="P1001" s="459"/>
      <c r="Q1001" s="459"/>
      <c r="R1001" s="459"/>
      <c r="S1001" s="459"/>
      <c r="T1001" s="459"/>
      <c r="U1001" s="460"/>
      <c r="V1001" s="483" t="s">
        <v>7</v>
      </c>
      <c r="W1001" s="484"/>
      <c r="X1001" s="484"/>
      <c r="Y1001" s="485"/>
      <c r="Z1001" s="489" t="s">
        <v>16</v>
      </c>
      <c r="AA1001" s="490"/>
      <c r="AB1001" s="490"/>
      <c r="AC1001" s="491"/>
      <c r="AD1001" s="495" t="s">
        <v>17</v>
      </c>
      <c r="AE1001" s="496"/>
      <c r="AF1001" s="496"/>
      <c r="AG1001" s="497"/>
      <c r="AH1001" s="501" t="s">
        <v>135</v>
      </c>
      <c r="AI1001" s="502"/>
      <c r="AJ1001" s="502"/>
      <c r="AK1001" s="503"/>
      <c r="AL1001" s="507" t="s">
        <v>276</v>
      </c>
      <c r="AM1001" s="507"/>
      <c r="AN1001" s="509" t="s">
        <v>19</v>
      </c>
      <c r="AO1001" s="510"/>
      <c r="AP1001" s="510"/>
      <c r="AQ1001" s="510"/>
      <c r="AR1001" s="511"/>
      <c r="AS1001" s="512"/>
      <c r="AT1001" s="58"/>
      <c r="AU1001" s="58"/>
      <c r="AW1001" s="57"/>
      <c r="AX1001" s="282"/>
      <c r="AY1001" s="345" t="s">
        <v>302</v>
      </c>
      <c r="AZ1001" s="345" t="s">
        <v>302</v>
      </c>
      <c r="BA1001" s="345" t="s">
        <v>300</v>
      </c>
      <c r="BB1001" s="667" t="s">
        <v>301</v>
      </c>
      <c r="BC1001" s="668"/>
      <c r="BD1001" s="234"/>
      <c r="BE1001" s="234"/>
    </row>
    <row r="1002" spans="2:65" s="34" customFormat="1" ht="13.5" customHeight="1">
      <c r="B1002" s="461"/>
      <c r="C1002" s="462"/>
      <c r="D1002" s="462"/>
      <c r="E1002" s="462"/>
      <c r="F1002" s="462"/>
      <c r="G1002" s="462"/>
      <c r="H1002" s="462"/>
      <c r="I1002" s="463"/>
      <c r="J1002" s="461"/>
      <c r="K1002" s="462"/>
      <c r="L1002" s="462"/>
      <c r="M1002" s="462"/>
      <c r="N1002" s="466"/>
      <c r="O1002" s="469"/>
      <c r="P1002" s="462"/>
      <c r="Q1002" s="462"/>
      <c r="R1002" s="462"/>
      <c r="S1002" s="462"/>
      <c r="T1002" s="462"/>
      <c r="U1002" s="463"/>
      <c r="V1002" s="486"/>
      <c r="W1002" s="487"/>
      <c r="X1002" s="487"/>
      <c r="Y1002" s="488"/>
      <c r="Z1002" s="492"/>
      <c r="AA1002" s="493"/>
      <c r="AB1002" s="493"/>
      <c r="AC1002" s="494"/>
      <c r="AD1002" s="498"/>
      <c r="AE1002" s="499"/>
      <c r="AF1002" s="499"/>
      <c r="AG1002" s="500"/>
      <c r="AH1002" s="504"/>
      <c r="AI1002" s="505"/>
      <c r="AJ1002" s="505"/>
      <c r="AK1002" s="506"/>
      <c r="AL1002" s="508"/>
      <c r="AM1002" s="508"/>
      <c r="AN1002" s="513"/>
      <c r="AO1002" s="513"/>
      <c r="AP1002" s="513"/>
      <c r="AQ1002" s="513"/>
      <c r="AR1002" s="513"/>
      <c r="AS1002" s="514"/>
      <c r="AT1002" s="58"/>
      <c r="AU1002" s="58"/>
      <c r="AW1002" s="57"/>
      <c r="AX1002" s="282"/>
      <c r="AY1002" s="346"/>
      <c r="AZ1002" s="347" t="s">
        <v>296</v>
      </c>
      <c r="BA1002" s="347" t="s">
        <v>299</v>
      </c>
      <c r="BB1002" s="348" t="s">
        <v>297</v>
      </c>
      <c r="BC1002" s="347" t="s">
        <v>296</v>
      </c>
      <c r="BD1002" s="234"/>
      <c r="BE1002" s="234"/>
      <c r="BL1002" s="234" t="s">
        <v>310</v>
      </c>
      <c r="BM1002" s="234" t="s">
        <v>203</v>
      </c>
    </row>
    <row r="1003" spans="2:65" s="34" customFormat="1" ht="18" customHeight="1">
      <c r="B1003" s="414"/>
      <c r="C1003" s="415"/>
      <c r="D1003" s="415"/>
      <c r="E1003" s="415"/>
      <c r="F1003" s="415"/>
      <c r="G1003" s="415"/>
      <c r="H1003" s="415"/>
      <c r="I1003" s="451"/>
      <c r="J1003" s="414"/>
      <c r="K1003" s="415"/>
      <c r="L1003" s="415"/>
      <c r="M1003" s="415"/>
      <c r="N1003" s="416"/>
      <c r="O1003" s="389"/>
      <c r="P1003" s="392" t="s">
        <v>0</v>
      </c>
      <c r="Q1003" s="387"/>
      <c r="R1003" s="380" t="s">
        <v>1</v>
      </c>
      <c r="S1003" s="193"/>
      <c r="T1003" s="420" t="s">
        <v>56</v>
      </c>
      <c r="U1003" s="421"/>
      <c r="V1003" s="422"/>
      <c r="W1003" s="423"/>
      <c r="X1003" s="423"/>
      <c r="Y1003" s="76" t="s">
        <v>8</v>
      </c>
      <c r="Z1003" s="45"/>
      <c r="AA1003" s="46"/>
      <c r="AB1003" s="46"/>
      <c r="AC1003" s="44" t="s">
        <v>8</v>
      </c>
      <c r="AD1003" s="45"/>
      <c r="AE1003" s="46"/>
      <c r="AF1003" s="46"/>
      <c r="AG1003" s="47" t="s">
        <v>8</v>
      </c>
      <c r="AH1003" s="409">
        <f>IF(V1003="賃金で算定",V1004+Z1004-AD1004,0)</f>
        <v>0</v>
      </c>
      <c r="AI1003" s="410"/>
      <c r="AJ1003" s="410"/>
      <c r="AK1003" s="411"/>
      <c r="AL1003" s="68"/>
      <c r="AM1003" s="69"/>
      <c r="AN1003" s="412"/>
      <c r="AO1003" s="413"/>
      <c r="AP1003" s="413"/>
      <c r="AQ1003" s="413"/>
      <c r="AR1003" s="413"/>
      <c r="AS1003" s="47" t="s">
        <v>8</v>
      </c>
      <c r="AT1003" s="58"/>
      <c r="AU1003" s="58"/>
      <c r="AV1003" s="55" t="str">
        <f>IF(OR(O1003="",Q1003=""),"", IF(O1003&lt;20,DATE(O1003+118,Q1003,IF(S1003="",1,S1003)),DATE(O1003+88,Q1003,IF(S1003="",1,S1003))))</f>
        <v/>
      </c>
      <c r="AW1003" s="57" t="str">
        <f>IF(AV1003&lt;=設定シート!C$15,"昔",IF(AV1003&lt;=設定シート!E$15,"上",IF(AV1003&lt;=設定シート!G$15,"中","下")))</f>
        <v>下</v>
      </c>
      <c r="AX1003" s="282">
        <f>IF(AV1003&lt;=設定シート!$E$36,5,IF(AV1003&lt;=設定シート!$I$36,7,IF(AV1003&lt;=設定シート!$M$36,9,11)))</f>
        <v>11</v>
      </c>
      <c r="AY1003" s="351"/>
      <c r="AZ1003" s="349"/>
      <c r="BA1003" s="353">
        <f>AN1003</f>
        <v>0</v>
      </c>
      <c r="BB1003" s="349"/>
      <c r="BC1003" s="349"/>
      <c r="BD1003" s="234"/>
      <c r="BE1003" s="234"/>
      <c r="BL1003" s="1"/>
      <c r="BM1003" s="1"/>
    </row>
    <row r="1004" spans="2:65" s="34" customFormat="1" ht="18" customHeight="1">
      <c r="B1004" s="417"/>
      <c r="C1004" s="418"/>
      <c r="D1004" s="418"/>
      <c r="E1004" s="418"/>
      <c r="F1004" s="418"/>
      <c r="G1004" s="418"/>
      <c r="H1004" s="418"/>
      <c r="I1004" s="452"/>
      <c r="J1004" s="417"/>
      <c r="K1004" s="418"/>
      <c r="L1004" s="418"/>
      <c r="M1004" s="418"/>
      <c r="N1004" s="419"/>
      <c r="O1004" s="390"/>
      <c r="P1004" s="386" t="s">
        <v>0</v>
      </c>
      <c r="Q1004" s="388"/>
      <c r="R1004" s="35" t="s">
        <v>1</v>
      </c>
      <c r="S1004" s="196"/>
      <c r="T1004" s="424" t="s">
        <v>57</v>
      </c>
      <c r="U1004" s="425"/>
      <c r="V1004" s="426"/>
      <c r="W1004" s="427"/>
      <c r="X1004" s="427"/>
      <c r="Y1004" s="428"/>
      <c r="Z1004" s="453"/>
      <c r="AA1004" s="454"/>
      <c r="AB1004" s="454"/>
      <c r="AC1004" s="454"/>
      <c r="AD1004" s="426">
        <v>0</v>
      </c>
      <c r="AE1004" s="427"/>
      <c r="AF1004" s="427"/>
      <c r="AG1004" s="428"/>
      <c r="AH1004" s="402">
        <f>IF(V1003="賃金で算定",0,V1004+Z1004-AD1004)</f>
        <v>0</v>
      </c>
      <c r="AI1004" s="402"/>
      <c r="AJ1004" s="402"/>
      <c r="AK1004" s="403"/>
      <c r="AL1004" s="407">
        <f>IF(V1003="賃金で算定","賃金で算定",IF(OR(V1004=0,$F1021="",AV1003=""),0,IF(AW1003="昔",VLOOKUP($F1021,労務比率,AX1003,FALSE),IF(AW1003="上",VLOOKUP($F1021,労務比率,AX1003,FALSE),IF(AW1003="中",VLOOKUP($F1021,労務比率,AX1003,FALSE),VLOOKUP($F1021,労務比率,AX1003,FALSE))))))</f>
        <v>0</v>
      </c>
      <c r="AM1004" s="408"/>
      <c r="AN1004" s="404">
        <f>IF(V1003="賃金で算定",0,INT(AH1004*AL1004/100))</f>
        <v>0</v>
      </c>
      <c r="AO1004" s="405"/>
      <c r="AP1004" s="405"/>
      <c r="AQ1004" s="405"/>
      <c r="AR1004" s="405"/>
      <c r="AS1004" s="39"/>
      <c r="AT1004" s="58"/>
      <c r="AU1004" s="58"/>
      <c r="AV1004" s="55"/>
      <c r="AW1004" s="57"/>
      <c r="AX1004" s="282"/>
      <c r="AY1004" s="352">
        <f>AH1004</f>
        <v>0</v>
      </c>
      <c r="AZ1004" s="350">
        <f>IF(AV1003&lt;=設定シート!C$85,AH1004,IF(AND(AV1003&gt;=設定シート!E$85,AV1003&lt;=設定シート!G$85),AH1004*105/108,AH1004))</f>
        <v>0</v>
      </c>
      <c r="BA1004" s="347"/>
      <c r="BB1004" s="350">
        <f>IF($AL1004="賃金で算定",0,INT(AY1004*$AL1004/100))</f>
        <v>0</v>
      </c>
      <c r="BC1004" s="350">
        <f>IF(AY1004=AZ1004,BB1004,AZ1004*$AL1004/100)</f>
        <v>0</v>
      </c>
      <c r="BD1004" s="234"/>
      <c r="BE1004" s="234"/>
      <c r="BL1004" s="234">
        <f>IF(AY1004=AZ1004,0,1)</f>
        <v>0</v>
      </c>
      <c r="BM1004" s="234" t="str">
        <f>IF(BL1004=1,AL1004,"")</f>
        <v/>
      </c>
    </row>
    <row r="1005" spans="2:65" s="34" customFormat="1" ht="18" customHeight="1">
      <c r="B1005" s="414"/>
      <c r="C1005" s="415"/>
      <c r="D1005" s="415"/>
      <c r="E1005" s="415"/>
      <c r="F1005" s="415"/>
      <c r="G1005" s="415"/>
      <c r="H1005" s="415"/>
      <c r="I1005" s="451"/>
      <c r="J1005" s="414"/>
      <c r="K1005" s="415"/>
      <c r="L1005" s="415"/>
      <c r="M1005" s="415"/>
      <c r="N1005" s="416"/>
      <c r="O1005" s="389"/>
      <c r="P1005" s="392" t="s">
        <v>45</v>
      </c>
      <c r="Q1005" s="387"/>
      <c r="R1005" s="380" t="s">
        <v>46</v>
      </c>
      <c r="S1005" s="193"/>
      <c r="T1005" s="420" t="s">
        <v>47</v>
      </c>
      <c r="U1005" s="421"/>
      <c r="V1005" s="422"/>
      <c r="W1005" s="423"/>
      <c r="X1005" s="423"/>
      <c r="Y1005" s="77"/>
      <c r="Z1005" s="41"/>
      <c r="AA1005" s="42"/>
      <c r="AB1005" s="42"/>
      <c r="AC1005" s="43"/>
      <c r="AD1005" s="41"/>
      <c r="AE1005" s="42"/>
      <c r="AF1005" s="42"/>
      <c r="AG1005" s="48"/>
      <c r="AH1005" s="409">
        <f>IF(V1005="賃金で算定",V1006+Z1006-AD1006,0)</f>
        <v>0</v>
      </c>
      <c r="AI1005" s="410"/>
      <c r="AJ1005" s="410"/>
      <c r="AK1005" s="411"/>
      <c r="AL1005" s="68"/>
      <c r="AM1005" s="69"/>
      <c r="AN1005" s="412"/>
      <c r="AO1005" s="413"/>
      <c r="AP1005" s="413"/>
      <c r="AQ1005" s="413"/>
      <c r="AR1005" s="413"/>
      <c r="AS1005" s="40"/>
      <c r="AT1005" s="58"/>
      <c r="AU1005" s="58"/>
      <c r="AV1005" s="55" t="str">
        <f>IF(OR(O1005="",Q1005=""),"", IF(O1005&lt;20,DATE(O1005+118,Q1005,IF(S1005="",1,S1005)),DATE(O1005+88,Q1005,IF(S1005="",1,S1005))))</f>
        <v/>
      </c>
      <c r="AW1005" s="57" t="str">
        <f>IF(AV1005&lt;=設定シート!C$15,"昔",IF(AV1005&lt;=設定シート!E$15,"上",IF(AV1005&lt;=設定シート!G$15,"中","下")))</f>
        <v>下</v>
      </c>
      <c r="AX1005" s="282">
        <f>IF(AV1005&lt;=設定シート!$E$36,5,IF(AV1005&lt;=設定シート!$I$36,7,IF(AV1005&lt;=設定シート!$M$36,9,11)))</f>
        <v>11</v>
      </c>
      <c r="AY1005" s="351"/>
      <c r="AZ1005" s="349"/>
      <c r="BA1005" s="353">
        <f t="shared" ref="BA1005" si="562">AN1005</f>
        <v>0</v>
      </c>
      <c r="BB1005" s="349"/>
      <c r="BC1005" s="349"/>
      <c r="BD1005" s="234"/>
      <c r="BE1005" s="234"/>
      <c r="BL1005" s="234"/>
      <c r="BM1005" s="234"/>
    </row>
    <row r="1006" spans="2:65" s="34" customFormat="1" ht="18" customHeight="1">
      <c r="B1006" s="417"/>
      <c r="C1006" s="418"/>
      <c r="D1006" s="418"/>
      <c r="E1006" s="418"/>
      <c r="F1006" s="418"/>
      <c r="G1006" s="418"/>
      <c r="H1006" s="418"/>
      <c r="I1006" s="452"/>
      <c r="J1006" s="417"/>
      <c r="K1006" s="418"/>
      <c r="L1006" s="418"/>
      <c r="M1006" s="418"/>
      <c r="N1006" s="419"/>
      <c r="O1006" s="390"/>
      <c r="P1006" s="393" t="s">
        <v>45</v>
      </c>
      <c r="Q1006" s="388"/>
      <c r="R1006" s="381" t="s">
        <v>46</v>
      </c>
      <c r="S1006" s="196"/>
      <c r="T1006" s="424" t="s">
        <v>48</v>
      </c>
      <c r="U1006" s="425"/>
      <c r="V1006" s="426"/>
      <c r="W1006" s="427"/>
      <c r="X1006" s="427"/>
      <c r="Y1006" s="428"/>
      <c r="Z1006" s="453"/>
      <c r="AA1006" s="454"/>
      <c r="AB1006" s="454"/>
      <c r="AC1006" s="454"/>
      <c r="AD1006" s="426">
        <v>0</v>
      </c>
      <c r="AE1006" s="427"/>
      <c r="AF1006" s="427"/>
      <c r="AG1006" s="428"/>
      <c r="AH1006" s="402">
        <f>IF(V1005="賃金で算定",0,V1006+Z1006-AD1006)</f>
        <v>0</v>
      </c>
      <c r="AI1006" s="402"/>
      <c r="AJ1006" s="402"/>
      <c r="AK1006" s="403"/>
      <c r="AL1006" s="407">
        <f>IF(V1005="賃金で算定","賃金で算定",IF(OR(V1006=0,$F1021="",AV1005=""),0,IF(AW1005="昔",VLOOKUP($F1021,労務比率,AX1005,FALSE),IF(AW1005="上",VLOOKUP($F1021,労務比率,AX1005,FALSE),IF(AW1005="中",VLOOKUP($F1021,労務比率,AX1005,FALSE),VLOOKUP($F1021,労務比率,AX1005,FALSE))))))</f>
        <v>0</v>
      </c>
      <c r="AM1006" s="408"/>
      <c r="AN1006" s="404">
        <f>IF(V1005="賃金で算定",0,INT(AH1006*AL1006/100))</f>
        <v>0</v>
      </c>
      <c r="AO1006" s="405"/>
      <c r="AP1006" s="405"/>
      <c r="AQ1006" s="405"/>
      <c r="AR1006" s="405"/>
      <c r="AS1006" s="39"/>
      <c r="AT1006" s="58"/>
      <c r="AU1006" s="58"/>
      <c r="AV1006" s="55"/>
      <c r="AW1006" s="57"/>
      <c r="AX1006" s="282"/>
      <c r="AY1006" s="352">
        <f t="shared" ref="AY1006" si="563">AH1006</f>
        <v>0</v>
      </c>
      <c r="AZ1006" s="350">
        <f>IF(AV1005&lt;=設定シート!C$85,AH1006,IF(AND(AV1005&gt;=設定シート!E$85,AV1005&lt;=設定シート!G$85),AH1006*105/108,AH1006))</f>
        <v>0</v>
      </c>
      <c r="BA1006" s="347"/>
      <c r="BB1006" s="350">
        <f t="shared" ref="BB1006" si="564">IF($AL1006="賃金で算定",0,INT(AY1006*$AL1006/100))</f>
        <v>0</v>
      </c>
      <c r="BC1006" s="350">
        <f>IF(AY1006=AZ1006,BB1006,AZ1006*$AL1006/100)</f>
        <v>0</v>
      </c>
      <c r="BD1006" s="234"/>
      <c r="BE1006" s="234"/>
      <c r="BL1006" s="234">
        <f>IF(AY1006=AZ1006,0,1)</f>
        <v>0</v>
      </c>
      <c r="BM1006" s="234" t="str">
        <f>IF(BL1006=1,AL1006,"")</f>
        <v/>
      </c>
    </row>
    <row r="1007" spans="2:65" s="34" customFormat="1" ht="18" customHeight="1">
      <c r="B1007" s="414"/>
      <c r="C1007" s="415"/>
      <c r="D1007" s="415"/>
      <c r="E1007" s="415"/>
      <c r="F1007" s="415"/>
      <c r="G1007" s="415"/>
      <c r="H1007" s="415"/>
      <c r="I1007" s="451"/>
      <c r="J1007" s="414"/>
      <c r="K1007" s="415"/>
      <c r="L1007" s="415"/>
      <c r="M1007" s="415"/>
      <c r="N1007" s="416"/>
      <c r="O1007" s="389"/>
      <c r="P1007" s="392" t="s">
        <v>45</v>
      </c>
      <c r="Q1007" s="387"/>
      <c r="R1007" s="380" t="s">
        <v>46</v>
      </c>
      <c r="S1007" s="193"/>
      <c r="T1007" s="420" t="s">
        <v>47</v>
      </c>
      <c r="U1007" s="421"/>
      <c r="V1007" s="422"/>
      <c r="W1007" s="423"/>
      <c r="X1007" s="423"/>
      <c r="Y1007" s="77"/>
      <c r="Z1007" s="41"/>
      <c r="AA1007" s="42"/>
      <c r="AB1007" s="42"/>
      <c r="AC1007" s="43"/>
      <c r="AD1007" s="41"/>
      <c r="AE1007" s="42"/>
      <c r="AF1007" s="42"/>
      <c r="AG1007" s="48"/>
      <c r="AH1007" s="409">
        <f>IF(V1007="賃金で算定",V1008+Z1008-AD1008,0)</f>
        <v>0</v>
      </c>
      <c r="AI1007" s="410"/>
      <c r="AJ1007" s="410"/>
      <c r="AK1007" s="411"/>
      <c r="AL1007" s="68"/>
      <c r="AM1007" s="69"/>
      <c r="AN1007" s="412"/>
      <c r="AO1007" s="413"/>
      <c r="AP1007" s="413"/>
      <c r="AQ1007" s="413"/>
      <c r="AR1007" s="413"/>
      <c r="AS1007" s="40"/>
      <c r="AT1007" s="58"/>
      <c r="AU1007" s="58"/>
      <c r="AV1007" s="55" t="str">
        <f>IF(OR(O1007="",Q1007=""),"", IF(O1007&lt;20,DATE(O1007+118,Q1007,IF(S1007="",1,S1007)),DATE(O1007+88,Q1007,IF(S1007="",1,S1007))))</f>
        <v/>
      </c>
      <c r="AW1007" s="57" t="str">
        <f>IF(AV1007&lt;=設定シート!C$15,"昔",IF(AV1007&lt;=設定シート!E$15,"上",IF(AV1007&lt;=設定シート!G$15,"中","下")))</f>
        <v>下</v>
      </c>
      <c r="AX1007" s="282">
        <f>IF(AV1007&lt;=設定シート!$E$36,5,IF(AV1007&lt;=設定シート!$I$36,7,IF(AV1007&lt;=設定シート!$M$36,9,11)))</f>
        <v>11</v>
      </c>
      <c r="AY1007" s="351"/>
      <c r="AZ1007" s="349"/>
      <c r="BA1007" s="353">
        <f t="shared" ref="BA1007" si="565">AN1007</f>
        <v>0</v>
      </c>
      <c r="BB1007" s="349"/>
      <c r="BC1007" s="349"/>
      <c r="BD1007" s="234"/>
      <c r="BE1007" s="234"/>
      <c r="BL1007" s="1"/>
      <c r="BM1007" s="1"/>
    </row>
    <row r="1008" spans="2:65" s="34" customFormat="1" ht="18" customHeight="1">
      <c r="B1008" s="417"/>
      <c r="C1008" s="418"/>
      <c r="D1008" s="418"/>
      <c r="E1008" s="418"/>
      <c r="F1008" s="418"/>
      <c r="G1008" s="418"/>
      <c r="H1008" s="418"/>
      <c r="I1008" s="452"/>
      <c r="J1008" s="417"/>
      <c r="K1008" s="418"/>
      <c r="L1008" s="418"/>
      <c r="M1008" s="418"/>
      <c r="N1008" s="419"/>
      <c r="O1008" s="390"/>
      <c r="P1008" s="393" t="s">
        <v>45</v>
      </c>
      <c r="Q1008" s="388"/>
      <c r="R1008" s="381" t="s">
        <v>46</v>
      </c>
      <c r="S1008" s="196"/>
      <c r="T1008" s="424" t="s">
        <v>48</v>
      </c>
      <c r="U1008" s="425"/>
      <c r="V1008" s="426"/>
      <c r="W1008" s="427"/>
      <c r="X1008" s="427"/>
      <c r="Y1008" s="428"/>
      <c r="Z1008" s="426"/>
      <c r="AA1008" s="427"/>
      <c r="AB1008" s="427"/>
      <c r="AC1008" s="427"/>
      <c r="AD1008" s="426">
        <v>0</v>
      </c>
      <c r="AE1008" s="427"/>
      <c r="AF1008" s="427"/>
      <c r="AG1008" s="428"/>
      <c r="AH1008" s="402">
        <f>IF(V1007="賃金で算定",0,V1008+Z1008-AD1008)</f>
        <v>0</v>
      </c>
      <c r="AI1008" s="402"/>
      <c r="AJ1008" s="402"/>
      <c r="AK1008" s="403"/>
      <c r="AL1008" s="407">
        <f>IF(V1007="賃金で算定","賃金で算定",IF(OR(V1008=0,$F1021="",AV1007=""),0,IF(AW1007="昔",VLOOKUP($F1021,労務比率,AX1007,FALSE),IF(AW1007="上",VLOOKUP($F1021,労務比率,AX1007,FALSE),IF(AW1007="中",VLOOKUP($F1021,労務比率,AX1007,FALSE),VLOOKUP($F1021,労務比率,AX1007,FALSE))))))</f>
        <v>0</v>
      </c>
      <c r="AM1008" s="408"/>
      <c r="AN1008" s="404">
        <f>IF(V1007="賃金で算定",0,INT(AH1008*AL1008/100))</f>
        <v>0</v>
      </c>
      <c r="AO1008" s="405"/>
      <c r="AP1008" s="405"/>
      <c r="AQ1008" s="405"/>
      <c r="AR1008" s="405"/>
      <c r="AS1008" s="39"/>
      <c r="AT1008" s="58"/>
      <c r="AU1008" s="58"/>
      <c r="AV1008" s="55"/>
      <c r="AW1008" s="57"/>
      <c r="AX1008" s="282"/>
      <c r="AY1008" s="352">
        <f t="shared" ref="AY1008" si="566">AH1008</f>
        <v>0</v>
      </c>
      <c r="AZ1008" s="350">
        <f>IF(AV1007&lt;=設定シート!C$85,AH1008,IF(AND(AV1007&gt;=設定シート!E$85,AV1007&lt;=設定シート!G$85),AH1008*105/108,AH1008))</f>
        <v>0</v>
      </c>
      <c r="BA1008" s="347"/>
      <c r="BB1008" s="350">
        <f t="shared" ref="BB1008" si="567">IF($AL1008="賃金で算定",0,INT(AY1008*$AL1008/100))</f>
        <v>0</v>
      </c>
      <c r="BC1008" s="350">
        <f>IF(AY1008=AZ1008,BB1008,AZ1008*$AL1008/100)</f>
        <v>0</v>
      </c>
      <c r="BD1008" s="234"/>
      <c r="BE1008" s="234"/>
      <c r="BL1008" s="234">
        <f>IF(AY1008=AZ1008,0,1)</f>
        <v>0</v>
      </c>
      <c r="BM1008" s="234" t="str">
        <f>IF(BL1008=1,AL1008,"")</f>
        <v/>
      </c>
    </row>
    <row r="1009" spans="2:65" s="34" customFormat="1" ht="18" customHeight="1">
      <c r="B1009" s="414"/>
      <c r="C1009" s="415"/>
      <c r="D1009" s="415"/>
      <c r="E1009" s="415"/>
      <c r="F1009" s="415"/>
      <c r="G1009" s="415"/>
      <c r="H1009" s="415"/>
      <c r="I1009" s="451"/>
      <c r="J1009" s="414"/>
      <c r="K1009" s="415"/>
      <c r="L1009" s="415"/>
      <c r="M1009" s="415"/>
      <c r="N1009" s="416"/>
      <c r="O1009" s="389"/>
      <c r="P1009" s="392" t="s">
        <v>45</v>
      </c>
      <c r="Q1009" s="387"/>
      <c r="R1009" s="380" t="s">
        <v>46</v>
      </c>
      <c r="S1009" s="193"/>
      <c r="T1009" s="420" t="s">
        <v>47</v>
      </c>
      <c r="U1009" s="421"/>
      <c r="V1009" s="422"/>
      <c r="W1009" s="423"/>
      <c r="X1009" s="423"/>
      <c r="Y1009" s="78"/>
      <c r="Z1009" s="37"/>
      <c r="AA1009" s="38"/>
      <c r="AB1009" s="38"/>
      <c r="AC1009" s="49"/>
      <c r="AD1009" s="37"/>
      <c r="AE1009" s="38"/>
      <c r="AF1009" s="38"/>
      <c r="AG1009" s="50"/>
      <c r="AH1009" s="409">
        <f>IF(V1009="賃金で算定",V1010+Z1010-AD1010,0)</f>
        <v>0</v>
      </c>
      <c r="AI1009" s="410"/>
      <c r="AJ1009" s="410"/>
      <c r="AK1009" s="411"/>
      <c r="AL1009" s="68"/>
      <c r="AM1009" s="69"/>
      <c r="AN1009" s="412"/>
      <c r="AO1009" s="413"/>
      <c r="AP1009" s="413"/>
      <c r="AQ1009" s="413"/>
      <c r="AR1009" s="413"/>
      <c r="AS1009" s="40"/>
      <c r="AT1009" s="58"/>
      <c r="AU1009" s="58"/>
      <c r="AV1009" s="55" t="str">
        <f>IF(OR(O1009="",Q1009=""),"", IF(O1009&lt;20,DATE(O1009+118,Q1009,IF(S1009="",1,S1009)),DATE(O1009+88,Q1009,IF(S1009="",1,S1009))))</f>
        <v/>
      </c>
      <c r="AW1009" s="57" t="str">
        <f>IF(AV1009&lt;=設定シート!C$15,"昔",IF(AV1009&lt;=設定シート!E$15,"上",IF(AV1009&lt;=設定シート!G$15,"中","下")))</f>
        <v>下</v>
      </c>
      <c r="AX1009" s="282">
        <f>IF(AV1009&lt;=設定シート!$E$36,5,IF(AV1009&lt;=設定シート!$I$36,7,IF(AV1009&lt;=設定シート!$M$36,9,11)))</f>
        <v>11</v>
      </c>
      <c r="AY1009" s="351"/>
      <c r="AZ1009" s="349"/>
      <c r="BA1009" s="353">
        <f t="shared" ref="BA1009" si="568">AN1009</f>
        <v>0</v>
      </c>
      <c r="BB1009" s="349"/>
      <c r="BC1009" s="349"/>
      <c r="BD1009" s="234"/>
      <c r="BE1009" s="234"/>
      <c r="BL1009" s="1"/>
      <c r="BM1009" s="1"/>
    </row>
    <row r="1010" spans="2:65" s="34" customFormat="1" ht="18" customHeight="1">
      <c r="B1010" s="417"/>
      <c r="C1010" s="418"/>
      <c r="D1010" s="418"/>
      <c r="E1010" s="418"/>
      <c r="F1010" s="418"/>
      <c r="G1010" s="418"/>
      <c r="H1010" s="418"/>
      <c r="I1010" s="452"/>
      <c r="J1010" s="417"/>
      <c r="K1010" s="418"/>
      <c r="L1010" s="418"/>
      <c r="M1010" s="418"/>
      <c r="N1010" s="419"/>
      <c r="O1010" s="390"/>
      <c r="P1010" s="393" t="s">
        <v>45</v>
      </c>
      <c r="Q1010" s="388"/>
      <c r="R1010" s="381" t="s">
        <v>46</v>
      </c>
      <c r="S1010" s="196"/>
      <c r="T1010" s="424" t="s">
        <v>48</v>
      </c>
      <c r="U1010" s="425"/>
      <c r="V1010" s="426"/>
      <c r="W1010" s="427"/>
      <c r="X1010" s="427"/>
      <c r="Y1010" s="428"/>
      <c r="Z1010" s="453"/>
      <c r="AA1010" s="454"/>
      <c r="AB1010" s="454"/>
      <c r="AC1010" s="454"/>
      <c r="AD1010" s="426">
        <v>0</v>
      </c>
      <c r="AE1010" s="427"/>
      <c r="AF1010" s="427"/>
      <c r="AG1010" s="428"/>
      <c r="AH1010" s="402">
        <f>IF(V1009="賃金で算定",0,V1010+Z1010-AD1010)</f>
        <v>0</v>
      </c>
      <c r="AI1010" s="402"/>
      <c r="AJ1010" s="402"/>
      <c r="AK1010" s="403"/>
      <c r="AL1010" s="407">
        <f>IF(V1009="賃金で算定","賃金で算定",IF(OR(V1010=0,$F1021="",AV1009=""),0,IF(AW1009="昔",VLOOKUP($F1021,労務比率,AX1009,FALSE),IF(AW1009="上",VLOOKUP($F1021,労務比率,AX1009,FALSE),IF(AW1009="中",VLOOKUP($F1021,労務比率,AX1009,FALSE),VLOOKUP($F1021,労務比率,AX1009,FALSE))))))</f>
        <v>0</v>
      </c>
      <c r="AM1010" s="408"/>
      <c r="AN1010" s="404">
        <f>IF(V1009="賃金で算定",0,INT(AH1010*AL1010/100))</f>
        <v>0</v>
      </c>
      <c r="AO1010" s="405"/>
      <c r="AP1010" s="405"/>
      <c r="AQ1010" s="405"/>
      <c r="AR1010" s="405"/>
      <c r="AS1010" s="39"/>
      <c r="AT1010" s="58"/>
      <c r="AU1010" s="58"/>
      <c r="AV1010" s="55"/>
      <c r="AW1010" s="57"/>
      <c r="AX1010" s="282"/>
      <c r="AY1010" s="352">
        <f t="shared" ref="AY1010" si="569">AH1010</f>
        <v>0</v>
      </c>
      <c r="AZ1010" s="350">
        <f>IF(AV1009&lt;=設定シート!C$85,AH1010,IF(AND(AV1009&gt;=設定シート!E$85,AV1009&lt;=設定シート!G$85),AH1010*105/108,AH1010))</f>
        <v>0</v>
      </c>
      <c r="BA1010" s="347"/>
      <c r="BB1010" s="350">
        <f t="shared" ref="BB1010" si="570">IF($AL1010="賃金で算定",0,INT(AY1010*$AL1010/100))</f>
        <v>0</v>
      </c>
      <c r="BC1010" s="350">
        <f>IF(AY1010=AZ1010,BB1010,AZ1010*$AL1010/100)</f>
        <v>0</v>
      </c>
      <c r="BD1010" s="234"/>
      <c r="BE1010" s="234"/>
      <c r="BL1010" s="234">
        <f>IF(AY1010=AZ1010,0,1)</f>
        <v>0</v>
      </c>
      <c r="BM1010" s="234" t="str">
        <f>IF(BL1010=1,AL1010,"")</f>
        <v/>
      </c>
    </row>
    <row r="1011" spans="2:65" s="34" customFormat="1" ht="18" customHeight="1">
      <c r="B1011" s="414"/>
      <c r="C1011" s="415"/>
      <c r="D1011" s="415"/>
      <c r="E1011" s="415"/>
      <c r="F1011" s="415"/>
      <c r="G1011" s="415"/>
      <c r="H1011" s="415"/>
      <c r="I1011" s="451"/>
      <c r="J1011" s="414"/>
      <c r="K1011" s="415"/>
      <c r="L1011" s="415"/>
      <c r="M1011" s="415"/>
      <c r="N1011" s="416"/>
      <c r="O1011" s="389"/>
      <c r="P1011" s="392" t="s">
        <v>45</v>
      </c>
      <c r="Q1011" s="387"/>
      <c r="R1011" s="380" t="s">
        <v>46</v>
      </c>
      <c r="S1011" s="193"/>
      <c r="T1011" s="420" t="s">
        <v>47</v>
      </c>
      <c r="U1011" s="421"/>
      <c r="V1011" s="422"/>
      <c r="W1011" s="423"/>
      <c r="X1011" s="423"/>
      <c r="Y1011" s="77"/>
      <c r="Z1011" s="41"/>
      <c r="AA1011" s="42"/>
      <c r="AB1011" s="42"/>
      <c r="AC1011" s="43"/>
      <c r="AD1011" s="41"/>
      <c r="AE1011" s="42"/>
      <c r="AF1011" s="42"/>
      <c r="AG1011" s="48"/>
      <c r="AH1011" s="409">
        <f>IF(V1011="賃金で算定",V1012+Z1012-AD1012,0)</f>
        <v>0</v>
      </c>
      <c r="AI1011" s="410"/>
      <c r="AJ1011" s="410"/>
      <c r="AK1011" s="411"/>
      <c r="AL1011" s="68"/>
      <c r="AM1011" s="69"/>
      <c r="AN1011" s="412"/>
      <c r="AO1011" s="413"/>
      <c r="AP1011" s="413"/>
      <c r="AQ1011" s="413"/>
      <c r="AR1011" s="413"/>
      <c r="AS1011" s="40"/>
      <c r="AT1011" s="58"/>
      <c r="AU1011" s="58"/>
      <c r="AV1011" s="55" t="str">
        <f>IF(OR(O1011="",Q1011=""),"", IF(O1011&lt;20,DATE(O1011+118,Q1011,IF(S1011="",1,S1011)),DATE(O1011+88,Q1011,IF(S1011="",1,S1011))))</f>
        <v/>
      </c>
      <c r="AW1011" s="57" t="str">
        <f>IF(AV1011&lt;=設定シート!C$15,"昔",IF(AV1011&lt;=設定シート!E$15,"上",IF(AV1011&lt;=設定シート!G$15,"中","下")))</f>
        <v>下</v>
      </c>
      <c r="AX1011" s="282">
        <f>IF(AV1011&lt;=設定シート!$E$36,5,IF(AV1011&lt;=設定シート!$I$36,7,IF(AV1011&lt;=設定シート!$M$36,9,11)))</f>
        <v>11</v>
      </c>
      <c r="AY1011" s="351"/>
      <c r="AZ1011" s="349"/>
      <c r="BA1011" s="353">
        <f t="shared" ref="BA1011" si="571">AN1011</f>
        <v>0</v>
      </c>
      <c r="BB1011" s="349"/>
      <c r="BC1011" s="349"/>
      <c r="BD1011" s="234"/>
      <c r="BE1011" s="234"/>
      <c r="BL1011" s="1"/>
      <c r="BM1011" s="1"/>
    </row>
    <row r="1012" spans="2:65" s="34" customFormat="1" ht="18" customHeight="1">
      <c r="B1012" s="417"/>
      <c r="C1012" s="418"/>
      <c r="D1012" s="418"/>
      <c r="E1012" s="418"/>
      <c r="F1012" s="418"/>
      <c r="G1012" s="418"/>
      <c r="H1012" s="418"/>
      <c r="I1012" s="452"/>
      <c r="J1012" s="417"/>
      <c r="K1012" s="418"/>
      <c r="L1012" s="418"/>
      <c r="M1012" s="418"/>
      <c r="N1012" s="419"/>
      <c r="O1012" s="390"/>
      <c r="P1012" s="393" t="s">
        <v>45</v>
      </c>
      <c r="Q1012" s="388"/>
      <c r="R1012" s="381" t="s">
        <v>46</v>
      </c>
      <c r="S1012" s="196"/>
      <c r="T1012" s="424" t="s">
        <v>48</v>
      </c>
      <c r="U1012" s="425"/>
      <c r="V1012" s="426"/>
      <c r="W1012" s="427"/>
      <c r="X1012" s="427"/>
      <c r="Y1012" s="428"/>
      <c r="Z1012" s="426"/>
      <c r="AA1012" s="427"/>
      <c r="AB1012" s="427"/>
      <c r="AC1012" s="427"/>
      <c r="AD1012" s="426">
        <v>0</v>
      </c>
      <c r="AE1012" s="427"/>
      <c r="AF1012" s="427"/>
      <c r="AG1012" s="428"/>
      <c r="AH1012" s="402">
        <f>IF(V1011="賃金で算定",0,V1012+Z1012-AD1012)</f>
        <v>0</v>
      </c>
      <c r="AI1012" s="402"/>
      <c r="AJ1012" s="402"/>
      <c r="AK1012" s="403"/>
      <c r="AL1012" s="407">
        <f>IF(V1011="賃金で算定","賃金で算定",IF(OR(V1012=0,$F1021="",AV1011=""),0,IF(AW1011="昔",VLOOKUP($F1021,労務比率,AX1011,FALSE),IF(AW1011="上",VLOOKUP($F1021,労務比率,AX1011,FALSE),IF(AW1011="中",VLOOKUP($F1021,労務比率,AX1011,FALSE),VLOOKUP($F1021,労務比率,AX1011,FALSE))))))</f>
        <v>0</v>
      </c>
      <c r="AM1012" s="408"/>
      <c r="AN1012" s="404">
        <f>IF(V1011="賃金で算定",0,INT(AH1012*AL1012/100))</f>
        <v>0</v>
      </c>
      <c r="AO1012" s="405"/>
      <c r="AP1012" s="405"/>
      <c r="AQ1012" s="405"/>
      <c r="AR1012" s="405"/>
      <c r="AS1012" s="39"/>
      <c r="AT1012" s="58"/>
      <c r="AU1012" s="58"/>
      <c r="AV1012" s="55"/>
      <c r="AW1012" s="57"/>
      <c r="AX1012" s="282"/>
      <c r="AY1012" s="352">
        <f t="shared" ref="AY1012" si="572">AH1012</f>
        <v>0</v>
      </c>
      <c r="AZ1012" s="350">
        <f>IF(AV1011&lt;=設定シート!C$85,AH1012,IF(AND(AV1011&gt;=設定シート!E$85,AV1011&lt;=設定シート!G$85),AH1012*105/108,AH1012))</f>
        <v>0</v>
      </c>
      <c r="BA1012" s="347"/>
      <c r="BB1012" s="350">
        <f t="shared" ref="BB1012" si="573">IF($AL1012="賃金で算定",0,INT(AY1012*$AL1012/100))</f>
        <v>0</v>
      </c>
      <c r="BC1012" s="350">
        <f>IF(AY1012=AZ1012,BB1012,AZ1012*$AL1012/100)</f>
        <v>0</v>
      </c>
      <c r="BD1012" s="234"/>
      <c r="BE1012" s="234"/>
      <c r="BL1012" s="234">
        <f>IF(AY1012=AZ1012,0,1)</f>
        <v>0</v>
      </c>
      <c r="BM1012" s="234" t="str">
        <f>IF(BL1012=1,AL1012,"")</f>
        <v/>
      </c>
    </row>
    <row r="1013" spans="2:65" s="34" customFormat="1" ht="18" customHeight="1">
      <c r="B1013" s="414"/>
      <c r="C1013" s="415"/>
      <c r="D1013" s="415"/>
      <c r="E1013" s="415"/>
      <c r="F1013" s="415"/>
      <c r="G1013" s="415"/>
      <c r="H1013" s="415"/>
      <c r="I1013" s="451"/>
      <c r="J1013" s="414"/>
      <c r="K1013" s="415"/>
      <c r="L1013" s="415"/>
      <c r="M1013" s="415"/>
      <c r="N1013" s="416"/>
      <c r="O1013" s="389"/>
      <c r="P1013" s="392" t="s">
        <v>45</v>
      </c>
      <c r="Q1013" s="387"/>
      <c r="R1013" s="380" t="s">
        <v>46</v>
      </c>
      <c r="S1013" s="193"/>
      <c r="T1013" s="420" t="s">
        <v>47</v>
      </c>
      <c r="U1013" s="421"/>
      <c r="V1013" s="422"/>
      <c r="W1013" s="423"/>
      <c r="X1013" s="423"/>
      <c r="Y1013" s="77"/>
      <c r="Z1013" s="41"/>
      <c r="AA1013" s="42"/>
      <c r="AB1013" s="42"/>
      <c r="AC1013" s="43"/>
      <c r="AD1013" s="41"/>
      <c r="AE1013" s="42"/>
      <c r="AF1013" s="42"/>
      <c r="AG1013" s="48"/>
      <c r="AH1013" s="409">
        <f>IF(V1013="賃金で算定",V1014+Z1014-AD1014,0)</f>
        <v>0</v>
      </c>
      <c r="AI1013" s="410"/>
      <c r="AJ1013" s="410"/>
      <c r="AK1013" s="411"/>
      <c r="AL1013" s="68"/>
      <c r="AM1013" s="69"/>
      <c r="AN1013" s="412"/>
      <c r="AO1013" s="413"/>
      <c r="AP1013" s="413"/>
      <c r="AQ1013" s="413"/>
      <c r="AR1013" s="413"/>
      <c r="AS1013" s="40"/>
      <c r="AT1013" s="58"/>
      <c r="AU1013" s="58"/>
      <c r="AV1013" s="55" t="str">
        <f>IF(OR(O1013="",Q1013=""),"", IF(O1013&lt;20,DATE(O1013+118,Q1013,IF(S1013="",1,S1013)),DATE(O1013+88,Q1013,IF(S1013="",1,S1013))))</f>
        <v/>
      </c>
      <c r="AW1013" s="57" t="str">
        <f>IF(AV1013&lt;=設定シート!C$15,"昔",IF(AV1013&lt;=設定シート!E$15,"上",IF(AV1013&lt;=設定シート!G$15,"中","下")))</f>
        <v>下</v>
      </c>
      <c r="AX1013" s="282">
        <f>IF(AV1013&lt;=設定シート!$E$36,5,IF(AV1013&lt;=設定シート!$I$36,7,IF(AV1013&lt;=設定シート!$M$36,9,11)))</f>
        <v>11</v>
      </c>
      <c r="AY1013" s="351"/>
      <c r="AZ1013" s="349"/>
      <c r="BA1013" s="353">
        <f t="shared" ref="BA1013" si="574">AN1013</f>
        <v>0</v>
      </c>
      <c r="BB1013" s="349"/>
      <c r="BC1013" s="349"/>
      <c r="BD1013" s="234"/>
      <c r="BE1013" s="234"/>
      <c r="BL1013" s="1"/>
      <c r="BM1013" s="1"/>
    </row>
    <row r="1014" spans="2:65" s="34" customFormat="1" ht="18" customHeight="1">
      <c r="B1014" s="417"/>
      <c r="C1014" s="418"/>
      <c r="D1014" s="418"/>
      <c r="E1014" s="418"/>
      <c r="F1014" s="418"/>
      <c r="G1014" s="418"/>
      <c r="H1014" s="418"/>
      <c r="I1014" s="452"/>
      <c r="J1014" s="417"/>
      <c r="K1014" s="418"/>
      <c r="L1014" s="418"/>
      <c r="M1014" s="418"/>
      <c r="N1014" s="419"/>
      <c r="O1014" s="390"/>
      <c r="P1014" s="393" t="s">
        <v>45</v>
      </c>
      <c r="Q1014" s="388"/>
      <c r="R1014" s="381" t="s">
        <v>46</v>
      </c>
      <c r="S1014" s="196"/>
      <c r="T1014" s="424" t="s">
        <v>48</v>
      </c>
      <c r="U1014" s="425"/>
      <c r="V1014" s="426"/>
      <c r="W1014" s="427"/>
      <c r="X1014" s="427"/>
      <c r="Y1014" s="428"/>
      <c r="Z1014" s="426"/>
      <c r="AA1014" s="427"/>
      <c r="AB1014" s="427"/>
      <c r="AC1014" s="427"/>
      <c r="AD1014" s="426">
        <v>0</v>
      </c>
      <c r="AE1014" s="427"/>
      <c r="AF1014" s="427"/>
      <c r="AG1014" s="428"/>
      <c r="AH1014" s="402">
        <f>IF(V1013="賃金で算定",0,V1014+Z1014-AD1014)</f>
        <v>0</v>
      </c>
      <c r="AI1014" s="402"/>
      <c r="AJ1014" s="402"/>
      <c r="AK1014" s="403"/>
      <c r="AL1014" s="407">
        <f>IF(V1013="賃金で算定","賃金で算定",IF(OR(V1014=0,$F1021="",AV1013=""),0,IF(AW1013="昔",VLOOKUP($F1021,労務比率,AX1013,FALSE),IF(AW1013="上",VLOOKUP($F1021,労務比率,AX1013,FALSE),IF(AW1013="中",VLOOKUP($F1021,労務比率,AX1013,FALSE),VLOOKUP($F1021,労務比率,AX1013,FALSE))))))</f>
        <v>0</v>
      </c>
      <c r="AM1014" s="408"/>
      <c r="AN1014" s="404">
        <f>IF(V1013="賃金で算定",0,INT(AH1014*AL1014/100))</f>
        <v>0</v>
      </c>
      <c r="AO1014" s="405"/>
      <c r="AP1014" s="405"/>
      <c r="AQ1014" s="405"/>
      <c r="AR1014" s="405"/>
      <c r="AS1014" s="39"/>
      <c r="AT1014" s="58"/>
      <c r="AU1014" s="58"/>
      <c r="AV1014" s="55"/>
      <c r="AW1014" s="57"/>
      <c r="AX1014" s="282"/>
      <c r="AY1014" s="352">
        <f t="shared" ref="AY1014" si="575">AH1014</f>
        <v>0</v>
      </c>
      <c r="AZ1014" s="350">
        <f>IF(AV1013&lt;=設定シート!C$85,AH1014,IF(AND(AV1013&gt;=設定シート!E$85,AV1013&lt;=設定シート!G$85),AH1014*105/108,AH1014))</f>
        <v>0</v>
      </c>
      <c r="BA1014" s="347"/>
      <c r="BB1014" s="350">
        <f t="shared" ref="BB1014" si="576">IF($AL1014="賃金で算定",0,INT(AY1014*$AL1014/100))</f>
        <v>0</v>
      </c>
      <c r="BC1014" s="350">
        <f>IF(AY1014=AZ1014,BB1014,AZ1014*$AL1014/100)</f>
        <v>0</v>
      </c>
      <c r="BD1014" s="234"/>
      <c r="BE1014" s="234"/>
      <c r="BL1014" s="234">
        <f>IF(AY1014=AZ1014,0,1)</f>
        <v>0</v>
      </c>
      <c r="BM1014" s="234" t="str">
        <f>IF(BL1014=1,AL1014,"")</f>
        <v/>
      </c>
    </row>
    <row r="1015" spans="2:65" s="34" customFormat="1" ht="18" customHeight="1">
      <c r="B1015" s="414"/>
      <c r="C1015" s="415"/>
      <c r="D1015" s="415"/>
      <c r="E1015" s="415"/>
      <c r="F1015" s="415"/>
      <c r="G1015" s="415"/>
      <c r="H1015" s="415"/>
      <c r="I1015" s="451"/>
      <c r="J1015" s="414"/>
      <c r="K1015" s="415"/>
      <c r="L1015" s="415"/>
      <c r="M1015" s="415"/>
      <c r="N1015" s="416"/>
      <c r="O1015" s="389"/>
      <c r="P1015" s="392" t="s">
        <v>45</v>
      </c>
      <c r="Q1015" s="387"/>
      <c r="R1015" s="380" t="s">
        <v>46</v>
      </c>
      <c r="S1015" s="193"/>
      <c r="T1015" s="420" t="s">
        <v>47</v>
      </c>
      <c r="U1015" s="421"/>
      <c r="V1015" s="422"/>
      <c r="W1015" s="423"/>
      <c r="X1015" s="423"/>
      <c r="Y1015" s="77"/>
      <c r="Z1015" s="41"/>
      <c r="AA1015" s="42"/>
      <c r="AB1015" s="42"/>
      <c r="AC1015" s="43"/>
      <c r="AD1015" s="41"/>
      <c r="AE1015" s="42"/>
      <c r="AF1015" s="42"/>
      <c r="AG1015" s="48"/>
      <c r="AH1015" s="409">
        <f>IF(V1015="賃金で算定",V1016+Z1016-AD1016,0)</f>
        <v>0</v>
      </c>
      <c r="AI1015" s="410"/>
      <c r="AJ1015" s="410"/>
      <c r="AK1015" s="411"/>
      <c r="AL1015" s="68"/>
      <c r="AM1015" s="69"/>
      <c r="AN1015" s="412"/>
      <c r="AO1015" s="413"/>
      <c r="AP1015" s="413"/>
      <c r="AQ1015" s="413"/>
      <c r="AR1015" s="413"/>
      <c r="AS1015" s="40"/>
      <c r="AT1015" s="58"/>
      <c r="AU1015" s="58"/>
      <c r="AV1015" s="55" t="str">
        <f>IF(OR(O1015="",Q1015=""),"", IF(O1015&lt;20,DATE(O1015+118,Q1015,IF(S1015="",1,S1015)),DATE(O1015+88,Q1015,IF(S1015="",1,S1015))))</f>
        <v/>
      </c>
      <c r="AW1015" s="57" t="str">
        <f>IF(AV1015&lt;=設定シート!C$15,"昔",IF(AV1015&lt;=設定シート!E$15,"上",IF(AV1015&lt;=設定シート!G$15,"中","下")))</f>
        <v>下</v>
      </c>
      <c r="AX1015" s="282">
        <f>IF(AV1015&lt;=設定シート!$E$36,5,IF(AV1015&lt;=設定シート!$I$36,7,IF(AV1015&lt;=設定シート!$M$36,9,11)))</f>
        <v>11</v>
      </c>
      <c r="AY1015" s="351"/>
      <c r="AZ1015" s="349"/>
      <c r="BA1015" s="353">
        <f t="shared" ref="BA1015" si="577">AN1015</f>
        <v>0</v>
      </c>
      <c r="BB1015" s="349"/>
      <c r="BC1015" s="349"/>
      <c r="BD1015" s="234"/>
      <c r="BE1015" s="234"/>
      <c r="BL1015" s="1"/>
      <c r="BM1015" s="1"/>
    </row>
    <row r="1016" spans="2:65" s="34" customFormat="1" ht="18" customHeight="1">
      <c r="B1016" s="417"/>
      <c r="C1016" s="418"/>
      <c r="D1016" s="418"/>
      <c r="E1016" s="418"/>
      <c r="F1016" s="418"/>
      <c r="G1016" s="418"/>
      <c r="H1016" s="418"/>
      <c r="I1016" s="452"/>
      <c r="J1016" s="417"/>
      <c r="K1016" s="418"/>
      <c r="L1016" s="418"/>
      <c r="M1016" s="418"/>
      <c r="N1016" s="419"/>
      <c r="O1016" s="390"/>
      <c r="P1016" s="393" t="s">
        <v>45</v>
      </c>
      <c r="Q1016" s="388"/>
      <c r="R1016" s="381" t="s">
        <v>46</v>
      </c>
      <c r="S1016" s="196"/>
      <c r="T1016" s="424" t="s">
        <v>48</v>
      </c>
      <c r="U1016" s="425"/>
      <c r="V1016" s="426"/>
      <c r="W1016" s="427"/>
      <c r="X1016" s="427"/>
      <c r="Y1016" s="428"/>
      <c r="Z1016" s="426"/>
      <c r="AA1016" s="427"/>
      <c r="AB1016" s="427"/>
      <c r="AC1016" s="427"/>
      <c r="AD1016" s="426">
        <v>0</v>
      </c>
      <c r="AE1016" s="427"/>
      <c r="AF1016" s="427"/>
      <c r="AG1016" s="428"/>
      <c r="AH1016" s="402">
        <f>IF(V1015="賃金で算定",0,V1016+Z1016-AD1016)</f>
        <v>0</v>
      </c>
      <c r="AI1016" s="402"/>
      <c r="AJ1016" s="402"/>
      <c r="AK1016" s="403"/>
      <c r="AL1016" s="407">
        <f>IF(V1015="賃金で算定","賃金で算定",IF(OR(V1016=0,$F1021="",AV1015=""),0,IF(AW1015="昔",VLOOKUP($F1021,労務比率,AX1015,FALSE),IF(AW1015="上",VLOOKUP($F1021,労務比率,AX1015,FALSE),IF(AW1015="中",VLOOKUP($F1021,労務比率,AX1015,FALSE),VLOOKUP($F1021,労務比率,AX1015,FALSE))))))</f>
        <v>0</v>
      </c>
      <c r="AM1016" s="408"/>
      <c r="AN1016" s="404">
        <f>IF(V1015="賃金で算定",0,INT(AH1016*AL1016/100))</f>
        <v>0</v>
      </c>
      <c r="AO1016" s="405"/>
      <c r="AP1016" s="405"/>
      <c r="AQ1016" s="405"/>
      <c r="AR1016" s="405"/>
      <c r="AS1016" s="39"/>
      <c r="AT1016" s="58"/>
      <c r="AU1016" s="58"/>
      <c r="AV1016" s="55"/>
      <c r="AW1016" s="57"/>
      <c r="AX1016" s="282"/>
      <c r="AY1016" s="352">
        <f t="shared" ref="AY1016" si="578">AH1016</f>
        <v>0</v>
      </c>
      <c r="AZ1016" s="350">
        <f>IF(AV1015&lt;=設定シート!C$85,AH1016,IF(AND(AV1015&gt;=設定シート!E$85,AV1015&lt;=設定シート!G$85),AH1016*105/108,AH1016))</f>
        <v>0</v>
      </c>
      <c r="BA1016" s="347"/>
      <c r="BB1016" s="350">
        <f t="shared" ref="BB1016" si="579">IF($AL1016="賃金で算定",0,INT(AY1016*$AL1016/100))</f>
        <v>0</v>
      </c>
      <c r="BC1016" s="350">
        <f>IF(AY1016=AZ1016,BB1016,AZ1016*$AL1016/100)</f>
        <v>0</v>
      </c>
      <c r="BD1016" s="234"/>
      <c r="BE1016" s="234"/>
      <c r="BL1016" s="234">
        <f>IF(AY1016=AZ1016,0,1)</f>
        <v>0</v>
      </c>
      <c r="BM1016" s="234" t="str">
        <f>IF(BL1016=1,AL1016,"")</f>
        <v/>
      </c>
    </row>
    <row r="1017" spans="2:65" s="34" customFormat="1" ht="18" customHeight="1">
      <c r="B1017" s="414"/>
      <c r="C1017" s="415"/>
      <c r="D1017" s="415"/>
      <c r="E1017" s="415"/>
      <c r="F1017" s="415"/>
      <c r="G1017" s="415"/>
      <c r="H1017" s="415"/>
      <c r="I1017" s="451"/>
      <c r="J1017" s="414"/>
      <c r="K1017" s="415"/>
      <c r="L1017" s="415"/>
      <c r="M1017" s="415"/>
      <c r="N1017" s="416"/>
      <c r="O1017" s="389"/>
      <c r="P1017" s="392" t="s">
        <v>45</v>
      </c>
      <c r="Q1017" s="387"/>
      <c r="R1017" s="380" t="s">
        <v>46</v>
      </c>
      <c r="S1017" s="193"/>
      <c r="T1017" s="420" t="s">
        <v>47</v>
      </c>
      <c r="U1017" s="421"/>
      <c r="V1017" s="422"/>
      <c r="W1017" s="423"/>
      <c r="X1017" s="423"/>
      <c r="Y1017" s="77"/>
      <c r="Z1017" s="41"/>
      <c r="AA1017" s="42"/>
      <c r="AB1017" s="42"/>
      <c r="AC1017" s="43"/>
      <c r="AD1017" s="41"/>
      <c r="AE1017" s="42"/>
      <c r="AF1017" s="42"/>
      <c r="AG1017" s="48"/>
      <c r="AH1017" s="409">
        <f>IF(V1017="賃金で算定",V1018+Z1018-AD1018,0)</f>
        <v>0</v>
      </c>
      <c r="AI1017" s="410"/>
      <c r="AJ1017" s="410"/>
      <c r="AK1017" s="411"/>
      <c r="AL1017" s="68"/>
      <c r="AM1017" s="69"/>
      <c r="AN1017" s="412"/>
      <c r="AO1017" s="413"/>
      <c r="AP1017" s="413"/>
      <c r="AQ1017" s="413"/>
      <c r="AR1017" s="413"/>
      <c r="AS1017" s="40"/>
      <c r="AT1017" s="58"/>
      <c r="AU1017" s="58"/>
      <c r="AV1017" s="55" t="str">
        <f>IF(OR(O1017="",Q1017=""),"", IF(O1017&lt;20,DATE(O1017+118,Q1017,IF(S1017="",1,S1017)),DATE(O1017+88,Q1017,IF(S1017="",1,S1017))))</f>
        <v/>
      </c>
      <c r="AW1017" s="57" t="str">
        <f>IF(AV1017&lt;=設定シート!C$15,"昔",IF(AV1017&lt;=設定シート!E$15,"上",IF(AV1017&lt;=設定シート!G$15,"中","下")))</f>
        <v>下</v>
      </c>
      <c r="AX1017" s="282">
        <f>IF(AV1017&lt;=設定シート!$E$36,5,IF(AV1017&lt;=設定シート!$I$36,7,IF(AV1017&lt;=設定シート!$M$36,9,11)))</f>
        <v>11</v>
      </c>
      <c r="AY1017" s="351"/>
      <c r="AZ1017" s="349"/>
      <c r="BA1017" s="353">
        <f t="shared" ref="BA1017" si="580">AN1017</f>
        <v>0</v>
      </c>
      <c r="BB1017" s="349"/>
      <c r="BC1017" s="349"/>
      <c r="BD1017" s="234"/>
      <c r="BE1017" s="234"/>
      <c r="BL1017" s="1"/>
      <c r="BM1017" s="1"/>
    </row>
    <row r="1018" spans="2:65" s="34" customFormat="1" ht="18" customHeight="1">
      <c r="B1018" s="417"/>
      <c r="C1018" s="418"/>
      <c r="D1018" s="418"/>
      <c r="E1018" s="418"/>
      <c r="F1018" s="418"/>
      <c r="G1018" s="418"/>
      <c r="H1018" s="418"/>
      <c r="I1018" s="452"/>
      <c r="J1018" s="417"/>
      <c r="K1018" s="418"/>
      <c r="L1018" s="418"/>
      <c r="M1018" s="418"/>
      <c r="N1018" s="419"/>
      <c r="O1018" s="390"/>
      <c r="P1018" s="393" t="s">
        <v>45</v>
      </c>
      <c r="Q1018" s="388"/>
      <c r="R1018" s="381" t="s">
        <v>46</v>
      </c>
      <c r="S1018" s="196"/>
      <c r="T1018" s="424" t="s">
        <v>48</v>
      </c>
      <c r="U1018" s="425"/>
      <c r="V1018" s="426"/>
      <c r="W1018" s="427"/>
      <c r="X1018" s="427"/>
      <c r="Y1018" s="428"/>
      <c r="Z1018" s="426"/>
      <c r="AA1018" s="427"/>
      <c r="AB1018" s="427"/>
      <c r="AC1018" s="427"/>
      <c r="AD1018" s="426">
        <v>0</v>
      </c>
      <c r="AE1018" s="427"/>
      <c r="AF1018" s="427"/>
      <c r="AG1018" s="428"/>
      <c r="AH1018" s="402">
        <f>IF(V1017="賃金で算定",0,V1018+Z1018-AD1018)</f>
        <v>0</v>
      </c>
      <c r="AI1018" s="402"/>
      <c r="AJ1018" s="402"/>
      <c r="AK1018" s="403"/>
      <c r="AL1018" s="407">
        <f>IF(V1017="賃金で算定","賃金で算定",IF(OR(V1018=0,$F1021="",AV1017=""),0,IF(AW1017="昔",VLOOKUP($F1021,労務比率,AX1017,FALSE),IF(AW1017="上",VLOOKUP($F1021,労務比率,AX1017,FALSE),IF(AW1017="中",VLOOKUP($F1021,労務比率,AX1017,FALSE),VLOOKUP($F1021,労務比率,AX1017,FALSE))))))</f>
        <v>0</v>
      </c>
      <c r="AM1018" s="408"/>
      <c r="AN1018" s="404">
        <f>IF(V1017="賃金で算定",0,INT(AH1018*AL1018/100))</f>
        <v>0</v>
      </c>
      <c r="AO1018" s="405"/>
      <c r="AP1018" s="405"/>
      <c r="AQ1018" s="405"/>
      <c r="AR1018" s="405"/>
      <c r="AS1018" s="39"/>
      <c r="AT1018" s="58"/>
      <c r="AU1018" s="58"/>
      <c r="AV1018" s="55"/>
      <c r="AW1018" s="57"/>
      <c r="AX1018" s="282"/>
      <c r="AY1018" s="352">
        <f t="shared" ref="AY1018" si="581">AH1018</f>
        <v>0</v>
      </c>
      <c r="AZ1018" s="350">
        <f>IF(AV1017&lt;=設定シート!C$85,AH1018,IF(AND(AV1017&gt;=設定シート!E$85,AV1017&lt;=設定シート!G$85),AH1018*105/108,AH1018))</f>
        <v>0</v>
      </c>
      <c r="BA1018" s="347"/>
      <c r="BB1018" s="350">
        <f t="shared" ref="BB1018" si="582">IF($AL1018="賃金で算定",0,INT(AY1018*$AL1018/100))</f>
        <v>0</v>
      </c>
      <c r="BC1018" s="350">
        <f>IF(AY1018=AZ1018,BB1018,AZ1018*$AL1018/100)</f>
        <v>0</v>
      </c>
      <c r="BD1018" s="234"/>
      <c r="BE1018" s="234"/>
      <c r="BL1018" s="234">
        <f>IF(AY1018=AZ1018,0,1)</f>
        <v>0</v>
      </c>
      <c r="BM1018" s="234" t="str">
        <f>IF(BL1018=1,AL1018,"")</f>
        <v/>
      </c>
    </row>
    <row r="1019" spans="2:65" s="34" customFormat="1" ht="18" customHeight="1">
      <c r="B1019" s="414"/>
      <c r="C1019" s="415"/>
      <c r="D1019" s="415"/>
      <c r="E1019" s="415"/>
      <c r="F1019" s="415"/>
      <c r="G1019" s="415"/>
      <c r="H1019" s="415"/>
      <c r="I1019" s="451"/>
      <c r="J1019" s="414"/>
      <c r="K1019" s="415"/>
      <c r="L1019" s="415"/>
      <c r="M1019" s="415"/>
      <c r="N1019" s="416"/>
      <c r="O1019" s="389"/>
      <c r="P1019" s="392" t="s">
        <v>45</v>
      </c>
      <c r="Q1019" s="387"/>
      <c r="R1019" s="380" t="s">
        <v>46</v>
      </c>
      <c r="S1019" s="193"/>
      <c r="T1019" s="420" t="s">
        <v>47</v>
      </c>
      <c r="U1019" s="421"/>
      <c r="V1019" s="422"/>
      <c r="W1019" s="423"/>
      <c r="X1019" s="423"/>
      <c r="Y1019" s="77"/>
      <c r="Z1019" s="41"/>
      <c r="AA1019" s="42"/>
      <c r="AB1019" s="42"/>
      <c r="AC1019" s="43"/>
      <c r="AD1019" s="41"/>
      <c r="AE1019" s="42"/>
      <c r="AF1019" s="42"/>
      <c r="AG1019" s="48"/>
      <c r="AH1019" s="409">
        <f>IF(V1019="賃金で算定",V1020+Z1020-AD1020,0)</f>
        <v>0</v>
      </c>
      <c r="AI1019" s="410"/>
      <c r="AJ1019" s="410"/>
      <c r="AK1019" s="411"/>
      <c r="AL1019" s="68"/>
      <c r="AM1019" s="69"/>
      <c r="AN1019" s="412"/>
      <c r="AO1019" s="413"/>
      <c r="AP1019" s="413"/>
      <c r="AQ1019" s="413"/>
      <c r="AR1019" s="413"/>
      <c r="AS1019" s="40"/>
      <c r="AT1019" s="58"/>
      <c r="AU1019" s="58"/>
      <c r="AV1019" s="55" t="str">
        <f>IF(OR(O1019="",Q1019=""),"", IF(O1019&lt;20,DATE(O1019+118,Q1019,IF(S1019="",1,S1019)),DATE(O1019+88,Q1019,IF(S1019="",1,S1019))))</f>
        <v/>
      </c>
      <c r="AW1019" s="57" t="str">
        <f>IF(AV1019&lt;=設定シート!C$15,"昔",IF(AV1019&lt;=設定シート!E$15,"上",IF(AV1019&lt;=設定シート!G$15,"中","下")))</f>
        <v>下</v>
      </c>
      <c r="AX1019" s="282">
        <f>IF(AV1019&lt;=設定シート!$E$36,5,IF(AV1019&lt;=設定シート!$I$36,7,IF(AV1019&lt;=設定シート!$M$36,9,11)))</f>
        <v>11</v>
      </c>
      <c r="AY1019" s="351"/>
      <c r="AZ1019" s="349"/>
      <c r="BA1019" s="353">
        <f t="shared" ref="BA1019" si="583">AN1019</f>
        <v>0</v>
      </c>
      <c r="BB1019" s="349"/>
      <c r="BC1019" s="349"/>
      <c r="BD1019" s="234"/>
      <c r="BE1019" s="234"/>
      <c r="BL1019" s="1"/>
      <c r="BM1019" s="1"/>
    </row>
    <row r="1020" spans="2:65" s="34" customFormat="1" ht="18" customHeight="1">
      <c r="B1020" s="417"/>
      <c r="C1020" s="418"/>
      <c r="D1020" s="418"/>
      <c r="E1020" s="418"/>
      <c r="F1020" s="418"/>
      <c r="G1020" s="418"/>
      <c r="H1020" s="418"/>
      <c r="I1020" s="452"/>
      <c r="J1020" s="417"/>
      <c r="K1020" s="418"/>
      <c r="L1020" s="418"/>
      <c r="M1020" s="418"/>
      <c r="N1020" s="419"/>
      <c r="O1020" s="390"/>
      <c r="P1020" s="391" t="s">
        <v>45</v>
      </c>
      <c r="Q1020" s="388"/>
      <c r="R1020" s="381" t="s">
        <v>46</v>
      </c>
      <c r="S1020" s="196"/>
      <c r="T1020" s="424" t="s">
        <v>48</v>
      </c>
      <c r="U1020" s="425"/>
      <c r="V1020" s="426"/>
      <c r="W1020" s="427"/>
      <c r="X1020" s="427"/>
      <c r="Y1020" s="428"/>
      <c r="Z1020" s="426"/>
      <c r="AA1020" s="427"/>
      <c r="AB1020" s="427"/>
      <c r="AC1020" s="427"/>
      <c r="AD1020" s="426">
        <v>0</v>
      </c>
      <c r="AE1020" s="427"/>
      <c r="AF1020" s="427"/>
      <c r="AG1020" s="428"/>
      <c r="AH1020" s="404">
        <f>IF(V1019="賃金で算定",0,V1020+Z1020-AD1020)</f>
        <v>0</v>
      </c>
      <c r="AI1020" s="405"/>
      <c r="AJ1020" s="405"/>
      <c r="AK1020" s="406"/>
      <c r="AL1020" s="407">
        <f>IF(V1019="賃金で算定","賃金で算定",IF(OR(V1020=0,$F1021="",AV1019=""),0,IF(AW1019="昔",VLOOKUP($F1021,労務比率,AX1019,FALSE),IF(AW1019="上",VLOOKUP($F1021,労務比率,AX1019,FALSE),IF(AW1019="中",VLOOKUP($F1021,労務比率,AX1019,FALSE),VLOOKUP($F1021,労務比率,AX1019,FALSE))))))</f>
        <v>0</v>
      </c>
      <c r="AM1020" s="408"/>
      <c r="AN1020" s="404">
        <f>IF(V1019="賃金で算定",0,INT(AH1020*AL1020/100))</f>
        <v>0</v>
      </c>
      <c r="AO1020" s="405"/>
      <c r="AP1020" s="405"/>
      <c r="AQ1020" s="405"/>
      <c r="AR1020" s="405"/>
      <c r="AS1020" s="39"/>
      <c r="AT1020" s="58"/>
      <c r="AU1020" s="58"/>
      <c r="AV1020" s="55"/>
      <c r="AW1020" s="57"/>
      <c r="AX1020" s="282"/>
      <c r="AY1020" s="352">
        <f t="shared" ref="AY1020" si="584">AH1020</f>
        <v>0</v>
      </c>
      <c r="AZ1020" s="350">
        <f>IF(AV1019&lt;=設定シート!C$85,AH1020,IF(AND(AV1019&gt;=設定シート!E$85,AV1019&lt;=設定シート!G$85),AH1020*105/108,AH1020))</f>
        <v>0</v>
      </c>
      <c r="BA1020" s="347"/>
      <c r="BB1020" s="350">
        <f t="shared" ref="BB1020" si="585">IF($AL1020="賃金で算定",0,INT(AY1020*$AL1020/100))</f>
        <v>0</v>
      </c>
      <c r="BC1020" s="350">
        <f>IF(AY1020=AZ1020,BB1020,AZ1020*$AL1020/100)</f>
        <v>0</v>
      </c>
      <c r="BD1020" s="234"/>
      <c r="BE1020" s="234"/>
      <c r="BL1020" s="234">
        <f>IF(AY1020=AZ1020,0,1)</f>
        <v>0</v>
      </c>
      <c r="BM1020" s="234" t="str">
        <f>IF(BL1020=1,AL1020,"")</f>
        <v/>
      </c>
    </row>
    <row r="1021" spans="2:65" s="34" customFormat="1" ht="18" customHeight="1">
      <c r="B1021" s="430" t="s">
        <v>134</v>
      </c>
      <c r="C1021" s="431"/>
      <c r="D1021" s="431"/>
      <c r="E1021" s="432"/>
      <c r="F1021" s="439"/>
      <c r="G1021" s="440"/>
      <c r="H1021" s="440"/>
      <c r="I1021" s="440"/>
      <c r="J1021" s="440"/>
      <c r="K1021" s="440"/>
      <c r="L1021" s="440"/>
      <c r="M1021" s="440"/>
      <c r="N1021" s="441"/>
      <c r="O1021" s="430" t="s">
        <v>49</v>
      </c>
      <c r="P1021" s="431"/>
      <c r="Q1021" s="431"/>
      <c r="R1021" s="431"/>
      <c r="S1021" s="431"/>
      <c r="T1021" s="431"/>
      <c r="U1021" s="432"/>
      <c r="V1021" s="448">
        <f>AH1021</f>
        <v>0</v>
      </c>
      <c r="W1021" s="449"/>
      <c r="X1021" s="449"/>
      <c r="Y1021" s="450"/>
      <c r="Z1021" s="318"/>
      <c r="AA1021" s="319"/>
      <c r="AB1021" s="319"/>
      <c r="AC1021" s="43"/>
      <c r="AD1021" s="318"/>
      <c r="AE1021" s="319"/>
      <c r="AF1021" s="319"/>
      <c r="AG1021" s="43"/>
      <c r="AH1021" s="409">
        <f>AH1003+AH1005+AH1007+AH1009+AH1011+AH1013+AH1015+AH1017+AH1019</f>
        <v>0</v>
      </c>
      <c r="AI1021" s="410"/>
      <c r="AJ1021" s="410"/>
      <c r="AK1021" s="411"/>
      <c r="AL1021" s="70"/>
      <c r="AM1021" s="71"/>
      <c r="AN1021" s="409">
        <f>AN1003+AN1005+AN1007+AN1009+AN1011+AN1013+AN1015+AN1017+AN1019</f>
        <v>0</v>
      </c>
      <c r="AO1021" s="410"/>
      <c r="AP1021" s="410"/>
      <c r="AQ1021" s="410"/>
      <c r="AR1021" s="410"/>
      <c r="AS1021" s="320"/>
      <c r="AT1021" s="58"/>
      <c r="AU1021" s="58"/>
      <c r="AW1021" s="57"/>
      <c r="AX1021" s="282"/>
      <c r="AY1021" s="351"/>
      <c r="AZ1021" s="354"/>
      <c r="BA1021" s="361">
        <f>BA1003+BA1005+BA1007+BA1009+BA1011+BA1013+BA1015+BA1017+BA1019</f>
        <v>0</v>
      </c>
      <c r="BB1021" s="362">
        <f>BB1004+BB1006+BB1008+BB1010+BB1012+BB1014+BB1016+BB1018+BB1020</f>
        <v>0</v>
      </c>
      <c r="BC1021" s="362">
        <f>SUMIF(BL1004:BL1020,0,BC1004:BC1020)+ROUNDDOWN(ROUNDDOWN(BL1021*105/108,0)*BM1021/100,0)</f>
        <v>0</v>
      </c>
      <c r="BD1021" s="234"/>
      <c r="BE1021" s="234"/>
      <c r="BL1021" s="234">
        <f>SUMIF(BL1004:BL1020,1,AH1004:AK1020)</f>
        <v>0</v>
      </c>
      <c r="BM1021" s="234">
        <f>IF(COUNT(BM1004:BM1020)=0,0,SUM(BM1004:BM1020)/COUNT(BM1004:BM1020))</f>
        <v>0</v>
      </c>
    </row>
    <row r="1022" spans="2:65" s="34" customFormat="1" ht="18" customHeight="1">
      <c r="B1022" s="433"/>
      <c r="C1022" s="434"/>
      <c r="D1022" s="434"/>
      <c r="E1022" s="435"/>
      <c r="F1022" s="442"/>
      <c r="G1022" s="443"/>
      <c r="H1022" s="443"/>
      <c r="I1022" s="443"/>
      <c r="J1022" s="443"/>
      <c r="K1022" s="443"/>
      <c r="L1022" s="443"/>
      <c r="M1022" s="443"/>
      <c r="N1022" s="444"/>
      <c r="O1022" s="433"/>
      <c r="P1022" s="434"/>
      <c r="Q1022" s="434"/>
      <c r="R1022" s="434"/>
      <c r="S1022" s="434"/>
      <c r="T1022" s="434"/>
      <c r="U1022" s="435"/>
      <c r="V1022" s="401">
        <f>V1004+V1006+V1008+V1010+V1012+V1014+V1016+V1018+V1020-V1021</f>
        <v>0</v>
      </c>
      <c r="W1022" s="402"/>
      <c r="X1022" s="402"/>
      <c r="Y1022" s="403"/>
      <c r="Z1022" s="401">
        <f>Z1004+Z1006+Z1008+Z1010+Z1012+Z1014+Z1016+Z1018+Z1020</f>
        <v>0</v>
      </c>
      <c r="AA1022" s="402"/>
      <c r="AB1022" s="402"/>
      <c r="AC1022" s="402"/>
      <c r="AD1022" s="401">
        <f>AD1004+AD1006+AD1008+AD1010+AD1012+AD1014+AD1016+AD1018+AD1020</f>
        <v>0</v>
      </c>
      <c r="AE1022" s="402"/>
      <c r="AF1022" s="402"/>
      <c r="AG1022" s="402"/>
      <c r="AH1022" s="401">
        <f>AY1022</f>
        <v>0</v>
      </c>
      <c r="AI1022" s="402"/>
      <c r="AJ1022" s="402"/>
      <c r="AK1022" s="402"/>
      <c r="AL1022" s="325"/>
      <c r="AM1022" s="326"/>
      <c r="AN1022" s="401">
        <f>BB1022</f>
        <v>0</v>
      </c>
      <c r="AO1022" s="402"/>
      <c r="AP1022" s="402"/>
      <c r="AQ1022" s="402"/>
      <c r="AR1022" s="402"/>
      <c r="AS1022" s="322"/>
      <c r="AT1022" s="58"/>
      <c r="AU1022" s="58"/>
      <c r="AW1022" s="57"/>
      <c r="AX1022" s="282"/>
      <c r="AY1022" s="357">
        <f>AY1004+AY1006+AY1008+AY1010+AY1012+AY1014+AY1016+AY1018+AY1020</f>
        <v>0</v>
      </c>
      <c r="AZ1022" s="359"/>
      <c r="BA1022" s="359"/>
      <c r="BB1022" s="355">
        <f>BB1021</f>
        <v>0</v>
      </c>
      <c r="BC1022" s="363"/>
      <c r="BD1022" s="234"/>
      <c r="BE1022" s="234"/>
    </row>
    <row r="1023" spans="2:65" s="34" customFormat="1" ht="18" customHeight="1">
      <c r="B1023" s="436"/>
      <c r="C1023" s="437"/>
      <c r="D1023" s="437"/>
      <c r="E1023" s="438"/>
      <c r="F1023" s="445"/>
      <c r="G1023" s="446"/>
      <c r="H1023" s="446"/>
      <c r="I1023" s="446"/>
      <c r="J1023" s="446"/>
      <c r="K1023" s="446"/>
      <c r="L1023" s="446"/>
      <c r="M1023" s="446"/>
      <c r="N1023" s="447"/>
      <c r="O1023" s="436"/>
      <c r="P1023" s="437"/>
      <c r="Q1023" s="437"/>
      <c r="R1023" s="437"/>
      <c r="S1023" s="437"/>
      <c r="T1023" s="437"/>
      <c r="U1023" s="438"/>
      <c r="V1023" s="404"/>
      <c r="W1023" s="405"/>
      <c r="X1023" s="405"/>
      <c r="Y1023" s="406"/>
      <c r="Z1023" s="404"/>
      <c r="AA1023" s="405"/>
      <c r="AB1023" s="405"/>
      <c r="AC1023" s="405"/>
      <c r="AD1023" s="404"/>
      <c r="AE1023" s="405"/>
      <c r="AF1023" s="405"/>
      <c r="AG1023" s="405"/>
      <c r="AH1023" s="404">
        <f>AZ1023</f>
        <v>0</v>
      </c>
      <c r="AI1023" s="405"/>
      <c r="AJ1023" s="405"/>
      <c r="AK1023" s="406"/>
      <c r="AL1023" s="323"/>
      <c r="AM1023" s="324"/>
      <c r="AN1023" s="404">
        <f>BC1023</f>
        <v>0</v>
      </c>
      <c r="AO1023" s="405"/>
      <c r="AP1023" s="405"/>
      <c r="AQ1023" s="405"/>
      <c r="AR1023" s="405"/>
      <c r="AS1023" s="321"/>
      <c r="AT1023" s="58"/>
      <c r="AU1023" s="198"/>
      <c r="AW1023" s="57"/>
      <c r="AX1023" s="282"/>
      <c r="AY1023" s="358"/>
      <c r="AZ1023" s="360">
        <f>IF(AZ1004+AZ1006+AZ1008+AZ1010+AZ1012+AZ1014+AZ1016+AZ1018+AZ1020=AY1022,0,ROUNDDOWN(AZ1004+AZ1006+AZ1008+AZ1010+AZ1012+AZ1014+AZ1016+AZ1018+AZ1020,0))</f>
        <v>0</v>
      </c>
      <c r="BA1023" s="356"/>
      <c r="BB1023" s="356"/>
      <c r="BC1023" s="360">
        <f>IF(BC1021=BB1022,0,BC1021)</f>
        <v>0</v>
      </c>
      <c r="BD1023" s="234"/>
      <c r="BE1023" s="234"/>
    </row>
    <row r="1024" spans="2:65" s="34" customFormat="1" ht="18" customHeight="1">
      <c r="AD1024" s="1" t="str">
        <f>IF(AND($F1021="",$V1021+$V1022&gt;0),"事業の種類を選択してください。","")</f>
        <v/>
      </c>
      <c r="AE1024" s="1"/>
      <c r="AF1024" s="1"/>
      <c r="AG1024" s="1"/>
      <c r="AH1024" s="1"/>
      <c r="AI1024" s="1"/>
      <c r="AJ1024" s="1"/>
      <c r="AK1024" s="1"/>
      <c r="AL1024" s="1"/>
      <c r="AM1024" s="1"/>
      <c r="AN1024" s="429">
        <f>IF(AN1021=0,0,AN1021+IF(AN1023=0,AN1022,AN1023))</f>
        <v>0</v>
      </c>
      <c r="AO1024" s="429"/>
      <c r="AP1024" s="429"/>
      <c r="AQ1024" s="429"/>
      <c r="AR1024" s="429"/>
      <c r="AS1024" s="58"/>
      <c r="AT1024" s="58"/>
      <c r="AU1024" s="58"/>
      <c r="AW1024" s="57"/>
      <c r="AX1024" s="282"/>
      <c r="AY1024" s="282"/>
      <c r="AZ1024" s="282"/>
      <c r="BA1024" s="282"/>
      <c r="BB1024" s="282"/>
      <c r="BC1024" s="282"/>
      <c r="BD1024" s="234"/>
      <c r="BE1024" s="234"/>
    </row>
    <row r="1025" spans="2:57" s="34" customFormat="1" ht="31.5" customHeight="1">
      <c r="AN1025" s="79"/>
      <c r="AO1025" s="79"/>
      <c r="AP1025" s="79"/>
      <c r="AQ1025" s="79"/>
      <c r="AR1025" s="79"/>
      <c r="AS1025" s="58"/>
      <c r="AT1025" s="58"/>
      <c r="AU1025" s="58"/>
      <c r="AW1025" s="57"/>
      <c r="AX1025" s="282"/>
      <c r="AY1025" s="282"/>
      <c r="AZ1025" s="282"/>
      <c r="BA1025" s="282"/>
      <c r="BB1025" s="282"/>
      <c r="BC1025" s="282"/>
      <c r="BD1025" s="234"/>
      <c r="BE1025" s="234"/>
    </row>
    <row r="1026" spans="2:57" s="34" customFormat="1" ht="7.5" customHeight="1">
      <c r="X1026" s="36"/>
      <c r="Y1026" s="36"/>
      <c r="Z1026" s="58"/>
      <c r="AA1026" s="58"/>
      <c r="AB1026" s="58"/>
      <c r="AC1026" s="58"/>
      <c r="AD1026" s="58"/>
      <c r="AE1026" s="58"/>
      <c r="AF1026" s="58"/>
      <c r="AG1026" s="58"/>
      <c r="AH1026" s="58"/>
      <c r="AI1026" s="58"/>
      <c r="AJ1026" s="58"/>
      <c r="AK1026" s="58"/>
      <c r="AL1026" s="58"/>
      <c r="AM1026" s="58"/>
      <c r="AN1026" s="58"/>
      <c r="AO1026" s="58"/>
      <c r="AP1026" s="58"/>
      <c r="AQ1026" s="58"/>
      <c r="AR1026" s="58"/>
      <c r="AS1026" s="58"/>
      <c r="AT1026" s="1"/>
      <c r="AU1026" s="1"/>
      <c r="AW1026" s="57"/>
      <c r="AX1026" s="282"/>
      <c r="AY1026" s="282"/>
      <c r="AZ1026" s="282"/>
      <c r="BA1026" s="282"/>
      <c r="BB1026" s="282"/>
      <c r="BC1026" s="282"/>
      <c r="BD1026" s="234"/>
      <c r="BE1026" s="234"/>
    </row>
    <row r="1027" spans="2:57" s="34" customFormat="1" ht="10.5" customHeight="1">
      <c r="X1027" s="36"/>
      <c r="Y1027" s="36"/>
      <c r="Z1027" s="58"/>
      <c r="AA1027" s="58"/>
      <c r="AB1027" s="58"/>
      <c r="AC1027" s="58"/>
      <c r="AD1027" s="58"/>
      <c r="AE1027" s="58"/>
      <c r="AF1027" s="58"/>
      <c r="AG1027" s="58"/>
      <c r="AH1027" s="58"/>
      <c r="AI1027" s="58"/>
      <c r="AJ1027" s="58"/>
      <c r="AK1027" s="58"/>
      <c r="AL1027" s="58"/>
      <c r="AM1027" s="58"/>
      <c r="AN1027" s="58"/>
      <c r="AO1027" s="58"/>
      <c r="AP1027" s="58"/>
      <c r="AQ1027" s="58"/>
      <c r="AR1027" s="58"/>
      <c r="AS1027" s="58"/>
      <c r="AT1027" s="1"/>
      <c r="AU1027" s="1"/>
      <c r="AW1027" s="57"/>
      <c r="AX1027" s="282"/>
      <c r="AY1027" s="282"/>
      <c r="AZ1027" s="282"/>
      <c r="BA1027" s="282"/>
      <c r="BB1027" s="282"/>
      <c r="BC1027" s="282"/>
      <c r="BD1027" s="234"/>
      <c r="BE1027" s="234"/>
    </row>
    <row r="1028" spans="2:57" s="34" customFormat="1" ht="5.25" customHeight="1">
      <c r="X1028" s="36"/>
      <c r="Y1028" s="36"/>
      <c r="Z1028" s="58"/>
      <c r="AA1028" s="58"/>
      <c r="AB1028" s="58"/>
      <c r="AC1028" s="58"/>
      <c r="AD1028" s="58"/>
      <c r="AE1028" s="58"/>
      <c r="AF1028" s="58"/>
      <c r="AG1028" s="58"/>
      <c r="AH1028" s="58"/>
      <c r="AI1028" s="58"/>
      <c r="AJ1028" s="58"/>
      <c r="AK1028" s="58"/>
      <c r="AL1028" s="58"/>
      <c r="AM1028" s="58"/>
      <c r="AN1028" s="58"/>
      <c r="AO1028" s="58"/>
      <c r="AP1028" s="58"/>
      <c r="AQ1028" s="58"/>
      <c r="AR1028" s="58"/>
      <c r="AS1028" s="58"/>
      <c r="AT1028" s="1"/>
      <c r="AU1028" s="1"/>
      <c r="AW1028" s="57"/>
      <c r="AX1028" s="282"/>
      <c r="AY1028" s="282"/>
      <c r="AZ1028" s="282"/>
      <c r="BA1028" s="282"/>
      <c r="BB1028" s="282"/>
      <c r="BC1028" s="282"/>
      <c r="BD1028" s="234"/>
      <c r="BE1028" s="234"/>
    </row>
    <row r="1029" spans="2:57" s="34" customFormat="1" ht="5.25" customHeight="1">
      <c r="X1029" s="36"/>
      <c r="Y1029" s="36"/>
      <c r="Z1029" s="58"/>
      <c r="AA1029" s="58"/>
      <c r="AB1029" s="58"/>
      <c r="AC1029" s="58"/>
      <c r="AD1029" s="58"/>
      <c r="AE1029" s="58"/>
      <c r="AF1029" s="58"/>
      <c r="AG1029" s="58"/>
      <c r="AH1029" s="58"/>
      <c r="AI1029" s="58"/>
      <c r="AJ1029" s="58"/>
      <c r="AK1029" s="58"/>
      <c r="AL1029" s="58"/>
      <c r="AM1029" s="58"/>
      <c r="AN1029" s="58"/>
      <c r="AO1029" s="58"/>
      <c r="AP1029" s="58"/>
      <c r="AQ1029" s="58"/>
      <c r="AR1029" s="58"/>
      <c r="AS1029" s="58"/>
      <c r="AT1029" s="1"/>
      <c r="AU1029" s="1"/>
      <c r="AW1029" s="57"/>
      <c r="AX1029" s="282"/>
      <c r="AY1029" s="282"/>
      <c r="AZ1029" s="282"/>
      <c r="BA1029" s="282"/>
      <c r="BB1029" s="282"/>
      <c r="BC1029" s="282"/>
      <c r="BD1029" s="234"/>
      <c r="BE1029" s="234"/>
    </row>
    <row r="1030" spans="2:57" s="34" customFormat="1" ht="5.25" customHeight="1">
      <c r="X1030" s="36"/>
      <c r="Y1030" s="36"/>
      <c r="Z1030" s="58"/>
      <c r="AA1030" s="58"/>
      <c r="AB1030" s="58"/>
      <c r="AC1030" s="58"/>
      <c r="AD1030" s="58"/>
      <c r="AE1030" s="58"/>
      <c r="AF1030" s="58"/>
      <c r="AG1030" s="58"/>
      <c r="AH1030" s="58"/>
      <c r="AI1030" s="58"/>
      <c r="AJ1030" s="58"/>
      <c r="AK1030" s="58"/>
      <c r="AL1030" s="58"/>
      <c r="AM1030" s="58"/>
      <c r="AN1030" s="58"/>
      <c r="AO1030" s="58"/>
      <c r="AP1030" s="58"/>
      <c r="AQ1030" s="58"/>
      <c r="AR1030" s="58"/>
      <c r="AS1030" s="58"/>
      <c r="AT1030" s="1"/>
      <c r="AU1030" s="1"/>
      <c r="AW1030" s="57"/>
      <c r="AX1030" s="282"/>
      <c r="AY1030" s="282"/>
      <c r="AZ1030" s="282"/>
      <c r="BA1030" s="282"/>
      <c r="BB1030" s="282"/>
      <c r="BC1030" s="282"/>
      <c r="BD1030" s="234"/>
      <c r="BE1030" s="234"/>
    </row>
    <row r="1031" spans="2:57" s="34" customFormat="1" ht="5.25" customHeight="1">
      <c r="X1031" s="36"/>
      <c r="Y1031" s="36"/>
      <c r="Z1031" s="58"/>
      <c r="AA1031" s="58"/>
      <c r="AB1031" s="58"/>
      <c r="AC1031" s="58"/>
      <c r="AD1031" s="58"/>
      <c r="AE1031" s="58"/>
      <c r="AF1031" s="58"/>
      <c r="AG1031" s="58"/>
      <c r="AH1031" s="58"/>
      <c r="AI1031" s="58"/>
      <c r="AJ1031" s="58"/>
      <c r="AK1031" s="58"/>
      <c r="AL1031" s="58"/>
      <c r="AM1031" s="58"/>
      <c r="AN1031" s="58"/>
      <c r="AO1031" s="58"/>
      <c r="AP1031" s="58"/>
      <c r="AQ1031" s="58"/>
      <c r="AR1031" s="58"/>
      <c r="AS1031" s="58"/>
      <c r="AT1031" s="1"/>
      <c r="AU1031" s="1"/>
      <c r="AW1031" s="57"/>
      <c r="AX1031" s="282"/>
      <c r="AY1031" s="282"/>
      <c r="AZ1031" s="282"/>
      <c r="BA1031" s="282"/>
      <c r="BB1031" s="282"/>
      <c r="BC1031" s="282"/>
      <c r="BD1031" s="234"/>
      <c r="BE1031" s="234"/>
    </row>
    <row r="1032" spans="2:57" s="34" customFormat="1" ht="17.25" customHeight="1">
      <c r="B1032" s="59" t="s">
        <v>50</v>
      </c>
      <c r="L1032" s="58"/>
      <c r="M1032" s="58"/>
      <c r="N1032" s="58"/>
      <c r="O1032" s="58"/>
      <c r="P1032" s="58"/>
      <c r="Q1032" s="58"/>
      <c r="R1032" s="58"/>
      <c r="S1032" s="60"/>
      <c r="T1032" s="60"/>
      <c r="U1032" s="60"/>
      <c r="V1032" s="60"/>
      <c r="W1032" s="60"/>
      <c r="X1032" s="58"/>
      <c r="Y1032" s="58"/>
      <c r="Z1032" s="58"/>
      <c r="AA1032" s="58"/>
      <c r="AB1032" s="58"/>
      <c r="AC1032" s="58"/>
      <c r="AL1032" s="61"/>
      <c r="AM1032" s="1"/>
      <c r="AN1032" s="1"/>
      <c r="AO1032" s="1"/>
      <c r="AP1032" s="1"/>
      <c r="AW1032" s="57"/>
      <c r="AX1032" s="282"/>
      <c r="AY1032" s="282"/>
      <c r="AZ1032" s="282"/>
      <c r="BA1032" s="282"/>
      <c r="BB1032" s="282"/>
      <c r="BC1032" s="282"/>
      <c r="BD1032" s="234"/>
      <c r="BE1032" s="234"/>
    </row>
    <row r="1033" spans="2:57" s="34" customFormat="1" ht="12.75" customHeight="1">
      <c r="L1033" s="58"/>
      <c r="M1033" s="62"/>
      <c r="N1033" s="62"/>
      <c r="O1033" s="62"/>
      <c r="P1033" s="62"/>
      <c r="Q1033" s="62"/>
      <c r="R1033" s="62"/>
      <c r="S1033" s="62"/>
      <c r="T1033" s="63"/>
      <c r="U1033" s="63"/>
      <c r="V1033" s="63"/>
      <c r="W1033" s="63"/>
      <c r="X1033" s="63"/>
      <c r="Y1033" s="63"/>
      <c r="Z1033" s="63"/>
      <c r="AA1033" s="62"/>
      <c r="AB1033" s="62"/>
      <c r="AC1033" s="62"/>
      <c r="AL1033" s="61"/>
      <c r="AM1033" s="540" t="s">
        <v>325</v>
      </c>
      <c r="AN1033" s="541"/>
      <c r="AO1033" s="541"/>
      <c r="AP1033" s="542"/>
      <c r="AW1033" s="57"/>
      <c r="AX1033" s="282"/>
      <c r="AY1033" s="282"/>
      <c r="AZ1033" s="282"/>
      <c r="BA1033" s="282"/>
      <c r="BB1033" s="282"/>
      <c r="BC1033" s="282"/>
      <c r="BD1033" s="234"/>
      <c r="BE1033" s="234"/>
    </row>
    <row r="1034" spans="2:57" s="34" customFormat="1" ht="12.75" customHeight="1">
      <c r="L1034" s="58"/>
      <c r="M1034" s="62"/>
      <c r="N1034" s="62"/>
      <c r="O1034" s="62"/>
      <c r="P1034" s="62"/>
      <c r="Q1034" s="62"/>
      <c r="R1034" s="62"/>
      <c r="S1034" s="62"/>
      <c r="T1034" s="63"/>
      <c r="U1034" s="63"/>
      <c r="V1034" s="63"/>
      <c r="W1034" s="63"/>
      <c r="X1034" s="63"/>
      <c r="Y1034" s="63"/>
      <c r="Z1034" s="63"/>
      <c r="AA1034" s="62"/>
      <c r="AB1034" s="62"/>
      <c r="AC1034" s="62"/>
      <c r="AL1034" s="61"/>
      <c r="AM1034" s="543"/>
      <c r="AN1034" s="544"/>
      <c r="AO1034" s="544"/>
      <c r="AP1034" s="545"/>
      <c r="AW1034" s="57"/>
      <c r="AX1034" s="282"/>
      <c r="AY1034" s="282"/>
      <c r="AZ1034" s="282"/>
      <c r="BA1034" s="282"/>
      <c r="BB1034" s="282"/>
      <c r="BC1034" s="282"/>
      <c r="BD1034" s="234"/>
      <c r="BE1034" s="234"/>
    </row>
    <row r="1035" spans="2:57" s="34" customFormat="1" ht="12.75" customHeight="1">
      <c r="L1035" s="58"/>
      <c r="M1035" s="62"/>
      <c r="N1035" s="62"/>
      <c r="O1035" s="62"/>
      <c r="P1035" s="62"/>
      <c r="Q1035" s="62"/>
      <c r="R1035" s="62"/>
      <c r="S1035" s="62"/>
      <c r="T1035" s="62"/>
      <c r="U1035" s="62"/>
      <c r="V1035" s="62"/>
      <c r="W1035" s="62"/>
      <c r="X1035" s="62"/>
      <c r="Y1035" s="62"/>
      <c r="Z1035" s="62"/>
      <c r="AA1035" s="62"/>
      <c r="AB1035" s="62"/>
      <c r="AC1035" s="62"/>
      <c r="AL1035" s="61"/>
      <c r="AM1035" s="394"/>
      <c r="AN1035" s="394"/>
      <c r="AO1035" s="4"/>
      <c r="AP1035" s="4"/>
      <c r="AW1035" s="57"/>
      <c r="AX1035" s="282"/>
      <c r="AY1035" s="282"/>
      <c r="AZ1035" s="282"/>
      <c r="BA1035" s="282"/>
      <c r="BB1035" s="282"/>
      <c r="BC1035" s="282"/>
      <c r="BD1035" s="234"/>
      <c r="BE1035" s="234"/>
    </row>
    <row r="1036" spans="2:57" s="34" customFormat="1" ht="6" customHeight="1">
      <c r="L1036" s="58"/>
      <c r="M1036" s="62"/>
      <c r="N1036" s="62"/>
      <c r="O1036" s="62"/>
      <c r="P1036" s="62"/>
      <c r="Q1036" s="62"/>
      <c r="R1036" s="62"/>
      <c r="S1036" s="62"/>
      <c r="T1036" s="62"/>
      <c r="U1036" s="62"/>
      <c r="V1036" s="62"/>
      <c r="W1036" s="62"/>
      <c r="X1036" s="62"/>
      <c r="Y1036" s="62"/>
      <c r="Z1036" s="62"/>
      <c r="AA1036" s="62"/>
      <c r="AB1036" s="62"/>
      <c r="AC1036" s="62"/>
      <c r="AL1036" s="61"/>
      <c r="AM1036" s="61"/>
      <c r="AW1036" s="57"/>
      <c r="AX1036" s="282"/>
      <c r="AY1036" s="282"/>
      <c r="AZ1036" s="282"/>
      <c r="BA1036" s="282"/>
      <c r="BB1036" s="282"/>
      <c r="BC1036" s="282"/>
      <c r="BD1036" s="234"/>
      <c r="BE1036" s="234"/>
    </row>
    <row r="1037" spans="2:57" s="34" customFormat="1" ht="12.75" customHeight="1">
      <c r="B1037" s="515" t="s">
        <v>2</v>
      </c>
      <c r="C1037" s="516"/>
      <c r="D1037" s="516"/>
      <c r="E1037" s="516"/>
      <c r="F1037" s="516"/>
      <c r="G1037" s="516"/>
      <c r="H1037" s="516"/>
      <c r="I1037" s="516"/>
      <c r="J1037" s="518" t="s">
        <v>10</v>
      </c>
      <c r="K1037" s="518"/>
      <c r="L1037" s="64" t="s">
        <v>3</v>
      </c>
      <c r="M1037" s="518" t="s">
        <v>11</v>
      </c>
      <c r="N1037" s="518"/>
      <c r="O1037" s="519" t="s">
        <v>12</v>
      </c>
      <c r="P1037" s="518"/>
      <c r="Q1037" s="518"/>
      <c r="R1037" s="518"/>
      <c r="S1037" s="518"/>
      <c r="T1037" s="518"/>
      <c r="U1037" s="518" t="s">
        <v>13</v>
      </c>
      <c r="V1037" s="518"/>
      <c r="W1037" s="518"/>
      <c r="X1037" s="58"/>
      <c r="Y1037" s="58"/>
      <c r="Z1037" s="58"/>
      <c r="AA1037" s="58"/>
      <c r="AB1037" s="58"/>
      <c r="AC1037" s="58"/>
      <c r="AD1037" s="35"/>
      <c r="AE1037" s="35"/>
      <c r="AF1037" s="35"/>
      <c r="AG1037" s="35"/>
      <c r="AH1037" s="35"/>
      <c r="AI1037" s="35"/>
      <c r="AJ1037" s="35"/>
      <c r="AK1037" s="58"/>
      <c r="AL1037" s="520">
        <f ca="1">$AL$9</f>
        <v>30</v>
      </c>
      <c r="AM1037" s="521"/>
      <c r="AN1037" s="526" t="s">
        <v>4</v>
      </c>
      <c r="AO1037" s="526"/>
      <c r="AP1037" s="521">
        <v>26</v>
      </c>
      <c r="AQ1037" s="521"/>
      <c r="AR1037" s="529" t="s">
        <v>5</v>
      </c>
      <c r="AS1037" s="530"/>
      <c r="AT1037" s="58"/>
      <c r="AU1037" s="58"/>
      <c r="AW1037" s="57"/>
      <c r="AX1037" s="282"/>
      <c r="AY1037" s="282"/>
      <c r="AZ1037" s="282"/>
      <c r="BA1037" s="282"/>
      <c r="BB1037" s="282"/>
      <c r="BC1037" s="282"/>
      <c r="BD1037" s="234"/>
      <c r="BE1037" s="234"/>
    </row>
    <row r="1038" spans="2:57" s="34" customFormat="1" ht="13.5" customHeight="1">
      <c r="B1038" s="516"/>
      <c r="C1038" s="516"/>
      <c r="D1038" s="516"/>
      <c r="E1038" s="516"/>
      <c r="F1038" s="516"/>
      <c r="G1038" s="516"/>
      <c r="H1038" s="516"/>
      <c r="I1038" s="516"/>
      <c r="J1038" s="535">
        <f>$J$10</f>
        <v>0</v>
      </c>
      <c r="K1038" s="473">
        <f>$K$10</f>
        <v>0</v>
      </c>
      <c r="L1038" s="537">
        <f>$L$10</f>
        <v>0</v>
      </c>
      <c r="M1038" s="476">
        <f>$M$10</f>
        <v>0</v>
      </c>
      <c r="N1038" s="473">
        <f>$N$10</f>
        <v>0</v>
      </c>
      <c r="O1038" s="476">
        <f>$O$10</f>
        <v>0</v>
      </c>
      <c r="P1038" s="470">
        <f>$P$10</f>
        <v>0</v>
      </c>
      <c r="Q1038" s="470">
        <f>$Q$10</f>
        <v>0</v>
      </c>
      <c r="R1038" s="470">
        <f>$R$10</f>
        <v>0</v>
      </c>
      <c r="S1038" s="470">
        <f>$S$10</f>
        <v>0</v>
      </c>
      <c r="T1038" s="473">
        <f>$T$10</f>
        <v>0</v>
      </c>
      <c r="U1038" s="476">
        <f>$U$10</f>
        <v>0</v>
      </c>
      <c r="V1038" s="470">
        <f>$V$10</f>
        <v>0</v>
      </c>
      <c r="W1038" s="473">
        <f>$W$10</f>
        <v>0</v>
      </c>
      <c r="X1038" s="58"/>
      <c r="Y1038" s="58"/>
      <c r="Z1038" s="58"/>
      <c r="AA1038" s="58"/>
      <c r="AB1038" s="58"/>
      <c r="AC1038" s="58"/>
      <c r="AD1038" s="35"/>
      <c r="AE1038" s="35"/>
      <c r="AF1038" s="35"/>
      <c r="AG1038" s="35"/>
      <c r="AH1038" s="35"/>
      <c r="AI1038" s="35"/>
      <c r="AJ1038" s="35"/>
      <c r="AK1038" s="58"/>
      <c r="AL1038" s="522"/>
      <c r="AM1038" s="523"/>
      <c r="AN1038" s="527"/>
      <c r="AO1038" s="527"/>
      <c r="AP1038" s="523"/>
      <c r="AQ1038" s="523"/>
      <c r="AR1038" s="531"/>
      <c r="AS1038" s="532"/>
      <c r="AT1038" s="58"/>
      <c r="AU1038" s="58"/>
      <c r="AW1038" s="57"/>
      <c r="AX1038" s="282"/>
      <c r="AY1038" s="282"/>
      <c r="AZ1038" s="282"/>
      <c r="BA1038" s="282"/>
      <c r="BB1038" s="282"/>
      <c r="BC1038" s="282"/>
      <c r="BD1038" s="234"/>
      <c r="BE1038" s="234"/>
    </row>
    <row r="1039" spans="2:57" s="34" customFormat="1" ht="9" customHeight="1">
      <c r="B1039" s="516"/>
      <c r="C1039" s="516"/>
      <c r="D1039" s="516"/>
      <c r="E1039" s="516"/>
      <c r="F1039" s="516"/>
      <c r="G1039" s="516"/>
      <c r="H1039" s="516"/>
      <c r="I1039" s="516"/>
      <c r="J1039" s="536"/>
      <c r="K1039" s="474"/>
      <c r="L1039" s="538"/>
      <c r="M1039" s="477"/>
      <c r="N1039" s="474"/>
      <c r="O1039" s="477"/>
      <c r="P1039" s="471"/>
      <c r="Q1039" s="471"/>
      <c r="R1039" s="471"/>
      <c r="S1039" s="471"/>
      <c r="T1039" s="474"/>
      <c r="U1039" s="477"/>
      <c r="V1039" s="471"/>
      <c r="W1039" s="474"/>
      <c r="X1039" s="58"/>
      <c r="Y1039" s="58"/>
      <c r="Z1039" s="58"/>
      <c r="AA1039" s="58"/>
      <c r="AB1039" s="58"/>
      <c r="AC1039" s="58"/>
      <c r="AD1039" s="35"/>
      <c r="AE1039" s="35"/>
      <c r="AF1039" s="35"/>
      <c r="AG1039" s="35"/>
      <c r="AH1039" s="35"/>
      <c r="AI1039" s="35"/>
      <c r="AJ1039" s="35"/>
      <c r="AK1039" s="58"/>
      <c r="AL1039" s="524"/>
      <c r="AM1039" s="525"/>
      <c r="AN1039" s="528"/>
      <c r="AO1039" s="528"/>
      <c r="AP1039" s="525"/>
      <c r="AQ1039" s="525"/>
      <c r="AR1039" s="533"/>
      <c r="AS1039" s="534"/>
      <c r="AT1039" s="58"/>
      <c r="AU1039" s="58"/>
      <c r="AW1039" s="57"/>
      <c r="AX1039" s="282"/>
      <c r="AY1039" s="282"/>
      <c r="AZ1039" s="282"/>
      <c r="BA1039" s="282"/>
      <c r="BB1039" s="282"/>
      <c r="BC1039" s="282"/>
      <c r="BD1039" s="234"/>
      <c r="BE1039" s="234"/>
    </row>
    <row r="1040" spans="2:57" s="34" customFormat="1" ht="6" customHeight="1">
      <c r="B1040" s="517"/>
      <c r="C1040" s="517"/>
      <c r="D1040" s="517"/>
      <c r="E1040" s="517"/>
      <c r="F1040" s="517"/>
      <c r="G1040" s="517"/>
      <c r="H1040" s="517"/>
      <c r="I1040" s="517"/>
      <c r="J1040" s="536"/>
      <c r="K1040" s="475"/>
      <c r="L1040" s="539"/>
      <c r="M1040" s="478"/>
      <c r="N1040" s="475"/>
      <c r="O1040" s="478"/>
      <c r="P1040" s="472"/>
      <c r="Q1040" s="472"/>
      <c r="R1040" s="472"/>
      <c r="S1040" s="472"/>
      <c r="T1040" s="475"/>
      <c r="U1040" s="478"/>
      <c r="V1040" s="472"/>
      <c r="W1040" s="475"/>
      <c r="X1040" s="58"/>
      <c r="Y1040" s="58"/>
      <c r="Z1040" s="58"/>
      <c r="AA1040" s="58"/>
      <c r="AB1040" s="58"/>
      <c r="AC1040" s="58"/>
      <c r="AD1040" s="58"/>
      <c r="AE1040" s="58"/>
      <c r="AF1040" s="58"/>
      <c r="AG1040" s="58"/>
      <c r="AH1040" s="58"/>
      <c r="AI1040" s="58"/>
      <c r="AJ1040" s="58"/>
      <c r="AK1040" s="58"/>
      <c r="AN1040" s="1"/>
      <c r="AO1040" s="1"/>
      <c r="AP1040" s="1"/>
      <c r="AQ1040" s="1"/>
      <c r="AR1040" s="1"/>
      <c r="AS1040" s="1"/>
      <c r="AT1040" s="58"/>
      <c r="AU1040" s="58"/>
      <c r="AW1040" s="57"/>
      <c r="AX1040" s="282"/>
      <c r="AY1040" s="282"/>
      <c r="AZ1040" s="282"/>
      <c r="BA1040" s="282"/>
      <c r="BB1040" s="282"/>
      <c r="BC1040" s="282"/>
      <c r="BD1040" s="234"/>
      <c r="BE1040" s="234"/>
    </row>
    <row r="1041" spans="2:65" s="34" customFormat="1" ht="15" customHeight="1">
      <c r="B1041" s="455" t="s">
        <v>51</v>
      </c>
      <c r="C1041" s="456"/>
      <c r="D1041" s="456"/>
      <c r="E1041" s="456"/>
      <c r="F1041" s="456"/>
      <c r="G1041" s="456"/>
      <c r="H1041" s="456"/>
      <c r="I1041" s="457"/>
      <c r="J1041" s="455" t="s">
        <v>6</v>
      </c>
      <c r="K1041" s="456"/>
      <c r="L1041" s="456"/>
      <c r="M1041" s="456"/>
      <c r="N1041" s="464"/>
      <c r="O1041" s="467" t="s">
        <v>52</v>
      </c>
      <c r="P1041" s="456"/>
      <c r="Q1041" s="456"/>
      <c r="R1041" s="456"/>
      <c r="S1041" s="456"/>
      <c r="T1041" s="456"/>
      <c r="U1041" s="457"/>
      <c r="V1041" s="65" t="s">
        <v>53</v>
      </c>
      <c r="W1041" s="66"/>
      <c r="X1041" s="66"/>
      <c r="Y1041" s="479" t="s">
        <v>54</v>
      </c>
      <c r="Z1041" s="479"/>
      <c r="AA1041" s="479"/>
      <c r="AB1041" s="479"/>
      <c r="AC1041" s="479"/>
      <c r="AD1041" s="479"/>
      <c r="AE1041" s="479"/>
      <c r="AF1041" s="479"/>
      <c r="AG1041" s="479"/>
      <c r="AH1041" s="479"/>
      <c r="AI1041" s="66"/>
      <c r="AJ1041" s="66"/>
      <c r="AK1041" s="67"/>
      <c r="AL1041" s="480" t="s">
        <v>275</v>
      </c>
      <c r="AM1041" s="480"/>
      <c r="AN1041" s="481" t="s">
        <v>33</v>
      </c>
      <c r="AO1041" s="481"/>
      <c r="AP1041" s="481"/>
      <c r="AQ1041" s="481"/>
      <c r="AR1041" s="481"/>
      <c r="AS1041" s="482"/>
      <c r="AT1041" s="58"/>
      <c r="AU1041" s="58"/>
      <c r="AW1041" s="57"/>
      <c r="AX1041" s="282"/>
      <c r="AY1041" s="282"/>
      <c r="AZ1041" s="282"/>
      <c r="BA1041" s="282"/>
      <c r="BB1041" s="282"/>
      <c r="BC1041" s="282"/>
      <c r="BD1041" s="234"/>
      <c r="BE1041" s="234"/>
    </row>
    <row r="1042" spans="2:65" s="34" customFormat="1" ht="13.5" customHeight="1">
      <c r="B1042" s="458"/>
      <c r="C1042" s="459"/>
      <c r="D1042" s="459"/>
      <c r="E1042" s="459"/>
      <c r="F1042" s="459"/>
      <c r="G1042" s="459"/>
      <c r="H1042" s="459"/>
      <c r="I1042" s="460"/>
      <c r="J1042" s="458"/>
      <c r="K1042" s="459"/>
      <c r="L1042" s="459"/>
      <c r="M1042" s="459"/>
      <c r="N1042" s="465"/>
      <c r="O1042" s="468"/>
      <c r="P1042" s="459"/>
      <c r="Q1042" s="459"/>
      <c r="R1042" s="459"/>
      <c r="S1042" s="459"/>
      <c r="T1042" s="459"/>
      <c r="U1042" s="460"/>
      <c r="V1042" s="483" t="s">
        <v>7</v>
      </c>
      <c r="W1042" s="484"/>
      <c r="X1042" s="484"/>
      <c r="Y1042" s="485"/>
      <c r="Z1042" s="489" t="s">
        <v>16</v>
      </c>
      <c r="AA1042" s="490"/>
      <c r="AB1042" s="490"/>
      <c r="AC1042" s="491"/>
      <c r="AD1042" s="495" t="s">
        <v>17</v>
      </c>
      <c r="AE1042" s="496"/>
      <c r="AF1042" s="496"/>
      <c r="AG1042" s="497"/>
      <c r="AH1042" s="501" t="s">
        <v>135</v>
      </c>
      <c r="AI1042" s="502"/>
      <c r="AJ1042" s="502"/>
      <c r="AK1042" s="503"/>
      <c r="AL1042" s="507" t="s">
        <v>276</v>
      </c>
      <c r="AM1042" s="507"/>
      <c r="AN1042" s="509" t="s">
        <v>19</v>
      </c>
      <c r="AO1042" s="510"/>
      <c r="AP1042" s="510"/>
      <c r="AQ1042" s="510"/>
      <c r="AR1042" s="511"/>
      <c r="AS1042" s="512"/>
      <c r="AT1042" s="58"/>
      <c r="AU1042" s="58"/>
      <c r="AW1042" s="57"/>
      <c r="AX1042" s="282"/>
      <c r="AY1042" s="345" t="s">
        <v>302</v>
      </c>
      <c r="AZ1042" s="345" t="s">
        <v>302</v>
      </c>
      <c r="BA1042" s="345" t="s">
        <v>300</v>
      </c>
      <c r="BB1042" s="667" t="s">
        <v>301</v>
      </c>
      <c r="BC1042" s="668"/>
      <c r="BD1042" s="234"/>
      <c r="BE1042" s="234"/>
    </row>
    <row r="1043" spans="2:65" s="34" customFormat="1" ht="13.5" customHeight="1">
      <c r="B1043" s="461"/>
      <c r="C1043" s="462"/>
      <c r="D1043" s="462"/>
      <c r="E1043" s="462"/>
      <c r="F1043" s="462"/>
      <c r="G1043" s="462"/>
      <c r="H1043" s="462"/>
      <c r="I1043" s="463"/>
      <c r="J1043" s="461"/>
      <c r="K1043" s="462"/>
      <c r="L1043" s="462"/>
      <c r="M1043" s="462"/>
      <c r="N1043" s="466"/>
      <c r="O1043" s="469"/>
      <c r="P1043" s="462"/>
      <c r="Q1043" s="462"/>
      <c r="R1043" s="462"/>
      <c r="S1043" s="462"/>
      <c r="T1043" s="462"/>
      <c r="U1043" s="463"/>
      <c r="V1043" s="486"/>
      <c r="W1043" s="487"/>
      <c r="X1043" s="487"/>
      <c r="Y1043" s="488"/>
      <c r="Z1043" s="492"/>
      <c r="AA1043" s="493"/>
      <c r="AB1043" s="493"/>
      <c r="AC1043" s="494"/>
      <c r="AD1043" s="498"/>
      <c r="AE1043" s="499"/>
      <c r="AF1043" s="499"/>
      <c r="AG1043" s="500"/>
      <c r="AH1043" s="504"/>
      <c r="AI1043" s="505"/>
      <c r="AJ1043" s="505"/>
      <c r="AK1043" s="506"/>
      <c r="AL1043" s="508"/>
      <c r="AM1043" s="508"/>
      <c r="AN1043" s="513"/>
      <c r="AO1043" s="513"/>
      <c r="AP1043" s="513"/>
      <c r="AQ1043" s="513"/>
      <c r="AR1043" s="513"/>
      <c r="AS1043" s="514"/>
      <c r="AT1043" s="58"/>
      <c r="AU1043" s="58"/>
      <c r="AW1043" s="57"/>
      <c r="AX1043" s="282"/>
      <c r="AY1043" s="346"/>
      <c r="AZ1043" s="347" t="s">
        <v>296</v>
      </c>
      <c r="BA1043" s="347" t="s">
        <v>299</v>
      </c>
      <c r="BB1043" s="348" t="s">
        <v>297</v>
      </c>
      <c r="BC1043" s="347" t="s">
        <v>296</v>
      </c>
      <c r="BD1043" s="234"/>
      <c r="BE1043" s="234"/>
      <c r="BL1043" s="234" t="s">
        <v>310</v>
      </c>
      <c r="BM1043" s="234" t="s">
        <v>203</v>
      </c>
    </row>
    <row r="1044" spans="2:65" s="34" customFormat="1" ht="18" customHeight="1">
      <c r="B1044" s="414"/>
      <c r="C1044" s="415"/>
      <c r="D1044" s="415"/>
      <c r="E1044" s="415"/>
      <c r="F1044" s="415"/>
      <c r="G1044" s="415"/>
      <c r="H1044" s="415"/>
      <c r="I1044" s="451"/>
      <c r="J1044" s="414"/>
      <c r="K1044" s="415"/>
      <c r="L1044" s="415"/>
      <c r="M1044" s="415"/>
      <c r="N1044" s="416"/>
      <c r="O1044" s="389"/>
      <c r="P1044" s="392" t="s">
        <v>0</v>
      </c>
      <c r="Q1044" s="387"/>
      <c r="R1044" s="380" t="s">
        <v>1</v>
      </c>
      <c r="S1044" s="193"/>
      <c r="T1044" s="420" t="s">
        <v>56</v>
      </c>
      <c r="U1044" s="421"/>
      <c r="V1044" s="422"/>
      <c r="W1044" s="423"/>
      <c r="X1044" s="423"/>
      <c r="Y1044" s="76" t="s">
        <v>8</v>
      </c>
      <c r="Z1044" s="45"/>
      <c r="AA1044" s="46"/>
      <c r="AB1044" s="46"/>
      <c r="AC1044" s="44" t="s">
        <v>8</v>
      </c>
      <c r="AD1044" s="45"/>
      <c r="AE1044" s="46"/>
      <c r="AF1044" s="46"/>
      <c r="AG1044" s="47" t="s">
        <v>8</v>
      </c>
      <c r="AH1044" s="409">
        <f>IF(V1044="賃金で算定",V1045+Z1045-AD1045,0)</f>
        <v>0</v>
      </c>
      <c r="AI1044" s="410"/>
      <c r="AJ1044" s="410"/>
      <c r="AK1044" s="411"/>
      <c r="AL1044" s="68"/>
      <c r="AM1044" s="69"/>
      <c r="AN1044" s="412"/>
      <c r="AO1044" s="413"/>
      <c r="AP1044" s="413"/>
      <c r="AQ1044" s="413"/>
      <c r="AR1044" s="413"/>
      <c r="AS1044" s="47" t="s">
        <v>8</v>
      </c>
      <c r="AT1044" s="58"/>
      <c r="AU1044" s="58"/>
      <c r="AV1044" s="55" t="str">
        <f>IF(OR(O1044="",Q1044=""),"", IF(O1044&lt;20,DATE(O1044+118,Q1044,IF(S1044="",1,S1044)),DATE(O1044+88,Q1044,IF(S1044="",1,S1044))))</f>
        <v/>
      </c>
      <c r="AW1044" s="57" t="str">
        <f>IF(AV1044&lt;=設定シート!C$15,"昔",IF(AV1044&lt;=設定シート!E$15,"上",IF(AV1044&lt;=設定シート!G$15,"中","下")))</f>
        <v>下</v>
      </c>
      <c r="AX1044" s="282">
        <f>IF(AV1044&lt;=設定シート!$E$36,5,IF(AV1044&lt;=設定シート!$I$36,7,IF(AV1044&lt;=設定シート!$M$36,9,11)))</f>
        <v>11</v>
      </c>
      <c r="AY1044" s="351"/>
      <c r="AZ1044" s="349"/>
      <c r="BA1044" s="353">
        <f>AN1044</f>
        <v>0</v>
      </c>
      <c r="BB1044" s="349"/>
      <c r="BC1044" s="349"/>
      <c r="BD1044" s="234"/>
      <c r="BE1044" s="234"/>
      <c r="BL1044" s="1"/>
      <c r="BM1044" s="1"/>
    </row>
    <row r="1045" spans="2:65" s="34" customFormat="1" ht="18" customHeight="1">
      <c r="B1045" s="417"/>
      <c r="C1045" s="418"/>
      <c r="D1045" s="418"/>
      <c r="E1045" s="418"/>
      <c r="F1045" s="418"/>
      <c r="G1045" s="418"/>
      <c r="H1045" s="418"/>
      <c r="I1045" s="452"/>
      <c r="J1045" s="417"/>
      <c r="K1045" s="418"/>
      <c r="L1045" s="418"/>
      <c r="M1045" s="418"/>
      <c r="N1045" s="419"/>
      <c r="O1045" s="390"/>
      <c r="P1045" s="386" t="s">
        <v>0</v>
      </c>
      <c r="Q1045" s="388"/>
      <c r="R1045" s="35" t="s">
        <v>1</v>
      </c>
      <c r="S1045" s="196"/>
      <c r="T1045" s="424" t="s">
        <v>57</v>
      </c>
      <c r="U1045" s="425"/>
      <c r="V1045" s="426"/>
      <c r="W1045" s="427"/>
      <c r="X1045" s="427"/>
      <c r="Y1045" s="428"/>
      <c r="Z1045" s="453"/>
      <c r="AA1045" s="454"/>
      <c r="AB1045" s="454"/>
      <c r="AC1045" s="454"/>
      <c r="AD1045" s="426">
        <v>0</v>
      </c>
      <c r="AE1045" s="427"/>
      <c r="AF1045" s="427"/>
      <c r="AG1045" s="428"/>
      <c r="AH1045" s="402">
        <f>IF(V1044="賃金で算定",0,V1045+Z1045-AD1045)</f>
        <v>0</v>
      </c>
      <c r="AI1045" s="402"/>
      <c r="AJ1045" s="402"/>
      <c r="AK1045" s="403"/>
      <c r="AL1045" s="407">
        <f>IF(V1044="賃金で算定","賃金で算定",IF(OR(V1045=0,$F1062="",AV1044=""),0,IF(AW1044="昔",VLOOKUP($F1062,労務比率,AX1044,FALSE),IF(AW1044="上",VLOOKUP($F1062,労務比率,AX1044,FALSE),IF(AW1044="中",VLOOKUP($F1062,労務比率,AX1044,FALSE),VLOOKUP($F1062,労務比率,AX1044,FALSE))))))</f>
        <v>0</v>
      </c>
      <c r="AM1045" s="408"/>
      <c r="AN1045" s="404">
        <f>IF(V1044="賃金で算定",0,INT(AH1045*AL1045/100))</f>
        <v>0</v>
      </c>
      <c r="AO1045" s="405"/>
      <c r="AP1045" s="405"/>
      <c r="AQ1045" s="405"/>
      <c r="AR1045" s="405"/>
      <c r="AS1045" s="39"/>
      <c r="AT1045" s="58"/>
      <c r="AU1045" s="58"/>
      <c r="AV1045" s="55"/>
      <c r="AW1045" s="57"/>
      <c r="AX1045" s="282"/>
      <c r="AY1045" s="352">
        <f>AH1045</f>
        <v>0</v>
      </c>
      <c r="AZ1045" s="350">
        <f>IF(AV1044&lt;=設定シート!C$85,AH1045,IF(AND(AV1044&gt;=設定シート!E$85,AV1044&lt;=設定シート!G$85),AH1045*105/108,AH1045))</f>
        <v>0</v>
      </c>
      <c r="BA1045" s="347"/>
      <c r="BB1045" s="350">
        <f>IF($AL1045="賃金で算定",0,INT(AY1045*$AL1045/100))</f>
        <v>0</v>
      </c>
      <c r="BC1045" s="350">
        <f>IF(AY1045=AZ1045,BB1045,AZ1045*$AL1045/100)</f>
        <v>0</v>
      </c>
      <c r="BD1045" s="234"/>
      <c r="BE1045" s="234"/>
      <c r="BL1045" s="234">
        <f>IF(AY1045=AZ1045,0,1)</f>
        <v>0</v>
      </c>
      <c r="BM1045" s="234" t="str">
        <f>IF(BL1045=1,AL1045,"")</f>
        <v/>
      </c>
    </row>
    <row r="1046" spans="2:65" s="34" customFormat="1" ht="18" customHeight="1">
      <c r="B1046" s="414"/>
      <c r="C1046" s="415"/>
      <c r="D1046" s="415"/>
      <c r="E1046" s="415"/>
      <c r="F1046" s="415"/>
      <c r="G1046" s="415"/>
      <c r="H1046" s="415"/>
      <c r="I1046" s="451"/>
      <c r="J1046" s="414"/>
      <c r="K1046" s="415"/>
      <c r="L1046" s="415"/>
      <c r="M1046" s="415"/>
      <c r="N1046" s="416"/>
      <c r="O1046" s="389"/>
      <c r="P1046" s="392" t="s">
        <v>45</v>
      </c>
      <c r="Q1046" s="387"/>
      <c r="R1046" s="380" t="s">
        <v>46</v>
      </c>
      <c r="S1046" s="193"/>
      <c r="T1046" s="420" t="s">
        <v>47</v>
      </c>
      <c r="U1046" s="421"/>
      <c r="V1046" s="422"/>
      <c r="W1046" s="423"/>
      <c r="X1046" s="423"/>
      <c r="Y1046" s="77"/>
      <c r="Z1046" s="41"/>
      <c r="AA1046" s="42"/>
      <c r="AB1046" s="42"/>
      <c r="AC1046" s="43"/>
      <c r="AD1046" s="41"/>
      <c r="AE1046" s="42"/>
      <c r="AF1046" s="42"/>
      <c r="AG1046" s="48"/>
      <c r="AH1046" s="409">
        <f>IF(V1046="賃金で算定",V1047+Z1047-AD1047,0)</f>
        <v>0</v>
      </c>
      <c r="AI1046" s="410"/>
      <c r="AJ1046" s="410"/>
      <c r="AK1046" s="411"/>
      <c r="AL1046" s="68"/>
      <c r="AM1046" s="69"/>
      <c r="AN1046" s="412"/>
      <c r="AO1046" s="413"/>
      <c r="AP1046" s="413"/>
      <c r="AQ1046" s="413"/>
      <c r="AR1046" s="413"/>
      <c r="AS1046" s="40"/>
      <c r="AT1046" s="58"/>
      <c r="AU1046" s="58"/>
      <c r="AV1046" s="55" t="str">
        <f>IF(OR(O1046="",Q1046=""),"", IF(O1046&lt;20,DATE(O1046+118,Q1046,IF(S1046="",1,S1046)),DATE(O1046+88,Q1046,IF(S1046="",1,S1046))))</f>
        <v/>
      </c>
      <c r="AW1046" s="57" t="str">
        <f>IF(AV1046&lt;=設定シート!C$15,"昔",IF(AV1046&lt;=設定シート!E$15,"上",IF(AV1046&lt;=設定シート!G$15,"中","下")))</f>
        <v>下</v>
      </c>
      <c r="AX1046" s="282">
        <f>IF(AV1046&lt;=設定シート!$E$36,5,IF(AV1046&lt;=設定シート!$I$36,7,IF(AV1046&lt;=設定シート!$M$36,9,11)))</f>
        <v>11</v>
      </c>
      <c r="AY1046" s="351"/>
      <c r="AZ1046" s="349"/>
      <c r="BA1046" s="353">
        <f t="shared" ref="BA1046" si="586">AN1046</f>
        <v>0</v>
      </c>
      <c r="BB1046" s="349"/>
      <c r="BC1046" s="349"/>
      <c r="BD1046" s="234"/>
      <c r="BE1046" s="234"/>
      <c r="BL1046" s="234"/>
      <c r="BM1046" s="234"/>
    </row>
    <row r="1047" spans="2:65" s="34" customFormat="1" ht="18" customHeight="1">
      <c r="B1047" s="417"/>
      <c r="C1047" s="418"/>
      <c r="D1047" s="418"/>
      <c r="E1047" s="418"/>
      <c r="F1047" s="418"/>
      <c r="G1047" s="418"/>
      <c r="H1047" s="418"/>
      <c r="I1047" s="452"/>
      <c r="J1047" s="417"/>
      <c r="K1047" s="418"/>
      <c r="L1047" s="418"/>
      <c r="M1047" s="418"/>
      <c r="N1047" s="419"/>
      <c r="O1047" s="390"/>
      <c r="P1047" s="393" t="s">
        <v>45</v>
      </c>
      <c r="Q1047" s="388"/>
      <c r="R1047" s="381" t="s">
        <v>46</v>
      </c>
      <c r="S1047" s="196"/>
      <c r="T1047" s="424" t="s">
        <v>48</v>
      </c>
      <c r="U1047" s="425"/>
      <c r="V1047" s="426"/>
      <c r="W1047" s="427"/>
      <c r="X1047" s="427"/>
      <c r="Y1047" s="428"/>
      <c r="Z1047" s="453"/>
      <c r="AA1047" s="454"/>
      <c r="AB1047" s="454"/>
      <c r="AC1047" s="454"/>
      <c r="AD1047" s="426">
        <v>0</v>
      </c>
      <c r="AE1047" s="427"/>
      <c r="AF1047" s="427"/>
      <c r="AG1047" s="428"/>
      <c r="AH1047" s="402">
        <f>IF(V1046="賃金で算定",0,V1047+Z1047-AD1047)</f>
        <v>0</v>
      </c>
      <c r="AI1047" s="402"/>
      <c r="AJ1047" s="402"/>
      <c r="AK1047" s="403"/>
      <c r="AL1047" s="407">
        <f>IF(V1046="賃金で算定","賃金で算定",IF(OR(V1047=0,$F1062="",AV1046=""),0,IF(AW1046="昔",VLOOKUP($F1062,労務比率,AX1046,FALSE),IF(AW1046="上",VLOOKUP($F1062,労務比率,AX1046,FALSE),IF(AW1046="中",VLOOKUP($F1062,労務比率,AX1046,FALSE),VLOOKUP($F1062,労務比率,AX1046,FALSE))))))</f>
        <v>0</v>
      </c>
      <c r="AM1047" s="408"/>
      <c r="AN1047" s="404">
        <f>IF(V1046="賃金で算定",0,INT(AH1047*AL1047/100))</f>
        <v>0</v>
      </c>
      <c r="AO1047" s="405"/>
      <c r="AP1047" s="405"/>
      <c r="AQ1047" s="405"/>
      <c r="AR1047" s="405"/>
      <c r="AS1047" s="39"/>
      <c r="AT1047" s="58"/>
      <c r="AU1047" s="58"/>
      <c r="AV1047" s="55"/>
      <c r="AW1047" s="57"/>
      <c r="AX1047" s="282"/>
      <c r="AY1047" s="352">
        <f t="shared" ref="AY1047" si="587">AH1047</f>
        <v>0</v>
      </c>
      <c r="AZ1047" s="350">
        <f>IF(AV1046&lt;=設定シート!C$85,AH1047,IF(AND(AV1046&gt;=設定シート!E$85,AV1046&lt;=設定シート!G$85),AH1047*105/108,AH1047))</f>
        <v>0</v>
      </c>
      <c r="BA1047" s="347"/>
      <c r="BB1047" s="350">
        <f t="shared" ref="BB1047" si="588">IF($AL1047="賃金で算定",0,INT(AY1047*$AL1047/100))</f>
        <v>0</v>
      </c>
      <c r="BC1047" s="350">
        <f>IF(AY1047=AZ1047,BB1047,AZ1047*$AL1047/100)</f>
        <v>0</v>
      </c>
      <c r="BD1047" s="234"/>
      <c r="BE1047" s="234"/>
      <c r="BL1047" s="234">
        <f>IF(AY1047=AZ1047,0,1)</f>
        <v>0</v>
      </c>
      <c r="BM1047" s="234" t="str">
        <f>IF(BL1047=1,AL1047,"")</f>
        <v/>
      </c>
    </row>
    <row r="1048" spans="2:65" s="34" customFormat="1" ht="18" customHeight="1">
      <c r="B1048" s="414"/>
      <c r="C1048" s="415"/>
      <c r="D1048" s="415"/>
      <c r="E1048" s="415"/>
      <c r="F1048" s="415"/>
      <c r="G1048" s="415"/>
      <c r="H1048" s="415"/>
      <c r="I1048" s="451"/>
      <c r="J1048" s="414"/>
      <c r="K1048" s="415"/>
      <c r="L1048" s="415"/>
      <c r="M1048" s="415"/>
      <c r="N1048" s="416"/>
      <c r="O1048" s="389"/>
      <c r="P1048" s="392" t="s">
        <v>45</v>
      </c>
      <c r="Q1048" s="387"/>
      <c r="R1048" s="380" t="s">
        <v>46</v>
      </c>
      <c r="S1048" s="193"/>
      <c r="T1048" s="420" t="s">
        <v>47</v>
      </c>
      <c r="U1048" s="421"/>
      <c r="V1048" s="422"/>
      <c r="W1048" s="423"/>
      <c r="X1048" s="423"/>
      <c r="Y1048" s="77"/>
      <c r="Z1048" s="41"/>
      <c r="AA1048" s="42"/>
      <c r="AB1048" s="42"/>
      <c r="AC1048" s="43"/>
      <c r="AD1048" s="41"/>
      <c r="AE1048" s="42"/>
      <c r="AF1048" s="42"/>
      <c r="AG1048" s="48"/>
      <c r="AH1048" s="409">
        <f>IF(V1048="賃金で算定",V1049+Z1049-AD1049,0)</f>
        <v>0</v>
      </c>
      <c r="AI1048" s="410"/>
      <c r="AJ1048" s="410"/>
      <c r="AK1048" s="411"/>
      <c r="AL1048" s="68"/>
      <c r="AM1048" s="69"/>
      <c r="AN1048" s="412"/>
      <c r="AO1048" s="413"/>
      <c r="AP1048" s="413"/>
      <c r="AQ1048" s="413"/>
      <c r="AR1048" s="413"/>
      <c r="AS1048" s="40"/>
      <c r="AT1048" s="58"/>
      <c r="AU1048" s="58"/>
      <c r="AV1048" s="55" t="str">
        <f>IF(OR(O1048="",Q1048=""),"", IF(O1048&lt;20,DATE(O1048+118,Q1048,IF(S1048="",1,S1048)),DATE(O1048+88,Q1048,IF(S1048="",1,S1048))))</f>
        <v/>
      </c>
      <c r="AW1048" s="57" t="str">
        <f>IF(AV1048&lt;=設定シート!C$15,"昔",IF(AV1048&lt;=設定シート!E$15,"上",IF(AV1048&lt;=設定シート!G$15,"中","下")))</f>
        <v>下</v>
      </c>
      <c r="AX1048" s="282">
        <f>IF(AV1048&lt;=設定シート!$E$36,5,IF(AV1048&lt;=設定シート!$I$36,7,IF(AV1048&lt;=設定シート!$M$36,9,11)))</f>
        <v>11</v>
      </c>
      <c r="AY1048" s="351"/>
      <c r="AZ1048" s="349"/>
      <c r="BA1048" s="353">
        <f t="shared" ref="BA1048" si="589">AN1048</f>
        <v>0</v>
      </c>
      <c r="BB1048" s="349"/>
      <c r="BC1048" s="349"/>
      <c r="BD1048" s="234"/>
      <c r="BE1048" s="234"/>
      <c r="BL1048" s="1"/>
      <c r="BM1048" s="1"/>
    </row>
    <row r="1049" spans="2:65" s="34" customFormat="1" ht="18" customHeight="1">
      <c r="B1049" s="417"/>
      <c r="C1049" s="418"/>
      <c r="D1049" s="418"/>
      <c r="E1049" s="418"/>
      <c r="F1049" s="418"/>
      <c r="G1049" s="418"/>
      <c r="H1049" s="418"/>
      <c r="I1049" s="452"/>
      <c r="J1049" s="417"/>
      <c r="K1049" s="418"/>
      <c r="L1049" s="418"/>
      <c r="M1049" s="418"/>
      <c r="N1049" s="419"/>
      <c r="O1049" s="390"/>
      <c r="P1049" s="393" t="s">
        <v>45</v>
      </c>
      <c r="Q1049" s="388"/>
      <c r="R1049" s="381" t="s">
        <v>46</v>
      </c>
      <c r="S1049" s="196"/>
      <c r="T1049" s="424" t="s">
        <v>48</v>
      </c>
      <c r="U1049" s="425"/>
      <c r="V1049" s="426"/>
      <c r="W1049" s="427"/>
      <c r="X1049" s="427"/>
      <c r="Y1049" s="428"/>
      <c r="Z1049" s="426"/>
      <c r="AA1049" s="427"/>
      <c r="AB1049" s="427"/>
      <c r="AC1049" s="427"/>
      <c r="AD1049" s="426">
        <v>0</v>
      </c>
      <c r="AE1049" s="427"/>
      <c r="AF1049" s="427"/>
      <c r="AG1049" s="428"/>
      <c r="AH1049" s="402">
        <f>IF(V1048="賃金で算定",0,V1049+Z1049-AD1049)</f>
        <v>0</v>
      </c>
      <c r="AI1049" s="402"/>
      <c r="AJ1049" s="402"/>
      <c r="AK1049" s="403"/>
      <c r="AL1049" s="407">
        <f>IF(V1048="賃金で算定","賃金で算定",IF(OR(V1049=0,$F1062="",AV1048=""),0,IF(AW1048="昔",VLOOKUP($F1062,労務比率,AX1048,FALSE),IF(AW1048="上",VLOOKUP($F1062,労務比率,AX1048,FALSE),IF(AW1048="中",VLOOKUP($F1062,労務比率,AX1048,FALSE),VLOOKUP($F1062,労務比率,AX1048,FALSE))))))</f>
        <v>0</v>
      </c>
      <c r="AM1049" s="408"/>
      <c r="AN1049" s="404">
        <f>IF(V1048="賃金で算定",0,INT(AH1049*AL1049/100))</f>
        <v>0</v>
      </c>
      <c r="AO1049" s="405"/>
      <c r="AP1049" s="405"/>
      <c r="AQ1049" s="405"/>
      <c r="AR1049" s="405"/>
      <c r="AS1049" s="39"/>
      <c r="AT1049" s="58"/>
      <c r="AU1049" s="58"/>
      <c r="AV1049" s="55"/>
      <c r="AW1049" s="57"/>
      <c r="AX1049" s="282"/>
      <c r="AY1049" s="352">
        <f t="shared" ref="AY1049" si="590">AH1049</f>
        <v>0</v>
      </c>
      <c r="AZ1049" s="350">
        <f>IF(AV1048&lt;=設定シート!C$85,AH1049,IF(AND(AV1048&gt;=設定シート!E$85,AV1048&lt;=設定シート!G$85),AH1049*105/108,AH1049))</f>
        <v>0</v>
      </c>
      <c r="BA1049" s="347"/>
      <c r="BB1049" s="350">
        <f t="shared" ref="BB1049" si="591">IF($AL1049="賃金で算定",0,INT(AY1049*$AL1049/100))</f>
        <v>0</v>
      </c>
      <c r="BC1049" s="350">
        <f>IF(AY1049=AZ1049,BB1049,AZ1049*$AL1049/100)</f>
        <v>0</v>
      </c>
      <c r="BD1049" s="234"/>
      <c r="BE1049" s="234"/>
      <c r="BL1049" s="234">
        <f>IF(AY1049=AZ1049,0,1)</f>
        <v>0</v>
      </c>
      <c r="BM1049" s="234" t="str">
        <f>IF(BL1049=1,AL1049,"")</f>
        <v/>
      </c>
    </row>
    <row r="1050" spans="2:65" s="34" customFormat="1" ht="18" customHeight="1">
      <c r="B1050" s="414"/>
      <c r="C1050" s="415"/>
      <c r="D1050" s="415"/>
      <c r="E1050" s="415"/>
      <c r="F1050" s="415"/>
      <c r="G1050" s="415"/>
      <c r="H1050" s="415"/>
      <c r="I1050" s="451"/>
      <c r="J1050" s="414"/>
      <c r="K1050" s="415"/>
      <c r="L1050" s="415"/>
      <c r="M1050" s="415"/>
      <c r="N1050" s="416"/>
      <c r="O1050" s="389"/>
      <c r="P1050" s="392" t="s">
        <v>45</v>
      </c>
      <c r="Q1050" s="387"/>
      <c r="R1050" s="380" t="s">
        <v>46</v>
      </c>
      <c r="S1050" s="193"/>
      <c r="T1050" s="420" t="s">
        <v>47</v>
      </c>
      <c r="U1050" s="421"/>
      <c r="V1050" s="422"/>
      <c r="W1050" s="423"/>
      <c r="X1050" s="423"/>
      <c r="Y1050" s="78"/>
      <c r="Z1050" s="37"/>
      <c r="AA1050" s="38"/>
      <c r="AB1050" s="38"/>
      <c r="AC1050" s="49"/>
      <c r="AD1050" s="37"/>
      <c r="AE1050" s="38"/>
      <c r="AF1050" s="38"/>
      <c r="AG1050" s="50"/>
      <c r="AH1050" s="409">
        <f>IF(V1050="賃金で算定",V1051+Z1051-AD1051,0)</f>
        <v>0</v>
      </c>
      <c r="AI1050" s="410"/>
      <c r="AJ1050" s="410"/>
      <c r="AK1050" s="411"/>
      <c r="AL1050" s="68"/>
      <c r="AM1050" s="69"/>
      <c r="AN1050" s="412"/>
      <c r="AO1050" s="413"/>
      <c r="AP1050" s="413"/>
      <c r="AQ1050" s="413"/>
      <c r="AR1050" s="413"/>
      <c r="AS1050" s="40"/>
      <c r="AT1050" s="58"/>
      <c r="AU1050" s="58"/>
      <c r="AV1050" s="55" t="str">
        <f>IF(OR(O1050="",Q1050=""),"", IF(O1050&lt;20,DATE(O1050+118,Q1050,IF(S1050="",1,S1050)),DATE(O1050+88,Q1050,IF(S1050="",1,S1050))))</f>
        <v/>
      </c>
      <c r="AW1050" s="57" t="str">
        <f>IF(AV1050&lt;=設定シート!C$15,"昔",IF(AV1050&lt;=設定シート!E$15,"上",IF(AV1050&lt;=設定シート!G$15,"中","下")))</f>
        <v>下</v>
      </c>
      <c r="AX1050" s="282">
        <f>IF(AV1050&lt;=設定シート!$E$36,5,IF(AV1050&lt;=設定シート!$I$36,7,IF(AV1050&lt;=設定シート!$M$36,9,11)))</f>
        <v>11</v>
      </c>
      <c r="AY1050" s="351"/>
      <c r="AZ1050" s="349"/>
      <c r="BA1050" s="353">
        <f t="shared" ref="BA1050" si="592">AN1050</f>
        <v>0</v>
      </c>
      <c r="BB1050" s="349"/>
      <c r="BC1050" s="349"/>
      <c r="BD1050" s="234"/>
      <c r="BE1050" s="234"/>
      <c r="BL1050" s="1"/>
      <c r="BM1050" s="1"/>
    </row>
    <row r="1051" spans="2:65" s="34" customFormat="1" ht="18" customHeight="1">
      <c r="B1051" s="417"/>
      <c r="C1051" s="418"/>
      <c r="D1051" s="418"/>
      <c r="E1051" s="418"/>
      <c r="F1051" s="418"/>
      <c r="G1051" s="418"/>
      <c r="H1051" s="418"/>
      <c r="I1051" s="452"/>
      <c r="J1051" s="417"/>
      <c r="K1051" s="418"/>
      <c r="L1051" s="418"/>
      <c r="M1051" s="418"/>
      <c r="N1051" s="419"/>
      <c r="O1051" s="390"/>
      <c r="P1051" s="393" t="s">
        <v>45</v>
      </c>
      <c r="Q1051" s="388"/>
      <c r="R1051" s="381" t="s">
        <v>46</v>
      </c>
      <c r="S1051" s="196"/>
      <c r="T1051" s="424" t="s">
        <v>48</v>
      </c>
      <c r="U1051" s="425"/>
      <c r="V1051" s="426"/>
      <c r="W1051" s="427"/>
      <c r="X1051" s="427"/>
      <c r="Y1051" s="428"/>
      <c r="Z1051" s="453"/>
      <c r="AA1051" s="454"/>
      <c r="AB1051" s="454"/>
      <c r="AC1051" s="454"/>
      <c r="AD1051" s="426">
        <v>0</v>
      </c>
      <c r="AE1051" s="427"/>
      <c r="AF1051" s="427"/>
      <c r="AG1051" s="428"/>
      <c r="AH1051" s="402">
        <f>IF(V1050="賃金で算定",0,V1051+Z1051-AD1051)</f>
        <v>0</v>
      </c>
      <c r="AI1051" s="402"/>
      <c r="AJ1051" s="402"/>
      <c r="AK1051" s="403"/>
      <c r="AL1051" s="407">
        <f>IF(V1050="賃金で算定","賃金で算定",IF(OR(V1051=0,$F1062="",AV1050=""),0,IF(AW1050="昔",VLOOKUP($F1062,労務比率,AX1050,FALSE),IF(AW1050="上",VLOOKUP($F1062,労務比率,AX1050,FALSE),IF(AW1050="中",VLOOKUP($F1062,労務比率,AX1050,FALSE),VLOOKUP($F1062,労務比率,AX1050,FALSE))))))</f>
        <v>0</v>
      </c>
      <c r="AM1051" s="408"/>
      <c r="AN1051" s="404">
        <f>IF(V1050="賃金で算定",0,INT(AH1051*AL1051/100))</f>
        <v>0</v>
      </c>
      <c r="AO1051" s="405"/>
      <c r="AP1051" s="405"/>
      <c r="AQ1051" s="405"/>
      <c r="AR1051" s="405"/>
      <c r="AS1051" s="39"/>
      <c r="AT1051" s="58"/>
      <c r="AU1051" s="58"/>
      <c r="AV1051" s="55"/>
      <c r="AW1051" s="57"/>
      <c r="AX1051" s="282"/>
      <c r="AY1051" s="352">
        <f t="shared" ref="AY1051" si="593">AH1051</f>
        <v>0</v>
      </c>
      <c r="AZ1051" s="350">
        <f>IF(AV1050&lt;=設定シート!C$85,AH1051,IF(AND(AV1050&gt;=設定シート!E$85,AV1050&lt;=設定シート!G$85),AH1051*105/108,AH1051))</f>
        <v>0</v>
      </c>
      <c r="BA1051" s="347"/>
      <c r="BB1051" s="350">
        <f t="shared" ref="BB1051" si="594">IF($AL1051="賃金で算定",0,INT(AY1051*$AL1051/100))</f>
        <v>0</v>
      </c>
      <c r="BC1051" s="350">
        <f>IF(AY1051=AZ1051,BB1051,AZ1051*$AL1051/100)</f>
        <v>0</v>
      </c>
      <c r="BD1051" s="234"/>
      <c r="BE1051" s="234"/>
      <c r="BL1051" s="234">
        <f>IF(AY1051=AZ1051,0,1)</f>
        <v>0</v>
      </c>
      <c r="BM1051" s="234" t="str">
        <f>IF(BL1051=1,AL1051,"")</f>
        <v/>
      </c>
    </row>
    <row r="1052" spans="2:65" s="34" customFormat="1" ht="18" customHeight="1">
      <c r="B1052" s="414"/>
      <c r="C1052" s="415"/>
      <c r="D1052" s="415"/>
      <c r="E1052" s="415"/>
      <c r="F1052" s="415"/>
      <c r="G1052" s="415"/>
      <c r="H1052" s="415"/>
      <c r="I1052" s="451"/>
      <c r="J1052" s="414"/>
      <c r="K1052" s="415"/>
      <c r="L1052" s="415"/>
      <c r="M1052" s="415"/>
      <c r="N1052" s="416"/>
      <c r="O1052" s="389"/>
      <c r="P1052" s="392" t="s">
        <v>45</v>
      </c>
      <c r="Q1052" s="387"/>
      <c r="R1052" s="380" t="s">
        <v>46</v>
      </c>
      <c r="S1052" s="193"/>
      <c r="T1052" s="420" t="s">
        <v>47</v>
      </c>
      <c r="U1052" s="421"/>
      <c r="V1052" s="422"/>
      <c r="W1052" s="423"/>
      <c r="X1052" s="423"/>
      <c r="Y1052" s="77"/>
      <c r="Z1052" s="41"/>
      <c r="AA1052" s="42"/>
      <c r="AB1052" s="42"/>
      <c r="AC1052" s="43"/>
      <c r="AD1052" s="41"/>
      <c r="AE1052" s="42"/>
      <c r="AF1052" s="42"/>
      <c r="AG1052" s="48"/>
      <c r="AH1052" s="409">
        <f>IF(V1052="賃金で算定",V1053+Z1053-AD1053,0)</f>
        <v>0</v>
      </c>
      <c r="AI1052" s="410"/>
      <c r="AJ1052" s="410"/>
      <c r="AK1052" s="411"/>
      <c r="AL1052" s="68"/>
      <c r="AM1052" s="69"/>
      <c r="AN1052" s="412"/>
      <c r="AO1052" s="413"/>
      <c r="AP1052" s="413"/>
      <c r="AQ1052" s="413"/>
      <c r="AR1052" s="413"/>
      <c r="AS1052" s="40"/>
      <c r="AT1052" s="58"/>
      <c r="AU1052" s="58"/>
      <c r="AV1052" s="55" t="str">
        <f>IF(OR(O1052="",Q1052=""),"", IF(O1052&lt;20,DATE(O1052+118,Q1052,IF(S1052="",1,S1052)),DATE(O1052+88,Q1052,IF(S1052="",1,S1052))))</f>
        <v/>
      </c>
      <c r="AW1052" s="57" t="str">
        <f>IF(AV1052&lt;=設定シート!C$15,"昔",IF(AV1052&lt;=設定シート!E$15,"上",IF(AV1052&lt;=設定シート!G$15,"中","下")))</f>
        <v>下</v>
      </c>
      <c r="AX1052" s="282">
        <f>IF(AV1052&lt;=設定シート!$E$36,5,IF(AV1052&lt;=設定シート!$I$36,7,IF(AV1052&lt;=設定シート!$M$36,9,11)))</f>
        <v>11</v>
      </c>
      <c r="AY1052" s="351"/>
      <c r="AZ1052" s="349"/>
      <c r="BA1052" s="353">
        <f t="shared" ref="BA1052" si="595">AN1052</f>
        <v>0</v>
      </c>
      <c r="BB1052" s="349"/>
      <c r="BC1052" s="349"/>
      <c r="BD1052" s="234"/>
      <c r="BE1052" s="234"/>
      <c r="BL1052" s="1"/>
      <c r="BM1052" s="1"/>
    </row>
    <row r="1053" spans="2:65" s="34" customFormat="1" ht="18" customHeight="1">
      <c r="B1053" s="417"/>
      <c r="C1053" s="418"/>
      <c r="D1053" s="418"/>
      <c r="E1053" s="418"/>
      <c r="F1053" s="418"/>
      <c r="G1053" s="418"/>
      <c r="H1053" s="418"/>
      <c r="I1053" s="452"/>
      <c r="J1053" s="417"/>
      <c r="K1053" s="418"/>
      <c r="L1053" s="418"/>
      <c r="M1053" s="418"/>
      <c r="N1053" s="419"/>
      <c r="O1053" s="390"/>
      <c r="P1053" s="393" t="s">
        <v>45</v>
      </c>
      <c r="Q1053" s="388"/>
      <c r="R1053" s="381" t="s">
        <v>46</v>
      </c>
      <c r="S1053" s="196"/>
      <c r="T1053" s="424" t="s">
        <v>48</v>
      </c>
      <c r="U1053" s="425"/>
      <c r="V1053" s="426"/>
      <c r="W1053" s="427"/>
      <c r="X1053" s="427"/>
      <c r="Y1053" s="428"/>
      <c r="Z1053" s="426"/>
      <c r="AA1053" s="427"/>
      <c r="AB1053" s="427"/>
      <c r="AC1053" s="427"/>
      <c r="AD1053" s="426">
        <v>0</v>
      </c>
      <c r="AE1053" s="427"/>
      <c r="AF1053" s="427"/>
      <c r="AG1053" s="428"/>
      <c r="AH1053" s="402">
        <f>IF(V1052="賃金で算定",0,V1053+Z1053-AD1053)</f>
        <v>0</v>
      </c>
      <c r="AI1053" s="402"/>
      <c r="AJ1053" s="402"/>
      <c r="AK1053" s="403"/>
      <c r="AL1053" s="407">
        <f>IF(V1052="賃金で算定","賃金で算定",IF(OR(V1053=0,$F1062="",AV1052=""),0,IF(AW1052="昔",VLOOKUP($F1062,労務比率,AX1052,FALSE),IF(AW1052="上",VLOOKUP($F1062,労務比率,AX1052,FALSE),IF(AW1052="中",VLOOKUP($F1062,労務比率,AX1052,FALSE),VLOOKUP($F1062,労務比率,AX1052,FALSE))))))</f>
        <v>0</v>
      </c>
      <c r="AM1053" s="408"/>
      <c r="AN1053" s="404">
        <f>IF(V1052="賃金で算定",0,INT(AH1053*AL1053/100))</f>
        <v>0</v>
      </c>
      <c r="AO1053" s="405"/>
      <c r="AP1053" s="405"/>
      <c r="AQ1053" s="405"/>
      <c r="AR1053" s="405"/>
      <c r="AS1053" s="39"/>
      <c r="AT1053" s="58"/>
      <c r="AU1053" s="58"/>
      <c r="AV1053" s="55"/>
      <c r="AW1053" s="57"/>
      <c r="AX1053" s="282"/>
      <c r="AY1053" s="352">
        <f t="shared" ref="AY1053" si="596">AH1053</f>
        <v>0</v>
      </c>
      <c r="AZ1053" s="350">
        <f>IF(AV1052&lt;=設定シート!C$85,AH1053,IF(AND(AV1052&gt;=設定シート!E$85,AV1052&lt;=設定シート!G$85),AH1053*105/108,AH1053))</f>
        <v>0</v>
      </c>
      <c r="BA1053" s="347"/>
      <c r="BB1053" s="350">
        <f t="shared" ref="BB1053" si="597">IF($AL1053="賃金で算定",0,INT(AY1053*$AL1053/100))</f>
        <v>0</v>
      </c>
      <c r="BC1053" s="350">
        <f>IF(AY1053=AZ1053,BB1053,AZ1053*$AL1053/100)</f>
        <v>0</v>
      </c>
      <c r="BD1053" s="234"/>
      <c r="BE1053" s="234"/>
      <c r="BL1053" s="234">
        <f>IF(AY1053=AZ1053,0,1)</f>
        <v>0</v>
      </c>
      <c r="BM1053" s="234" t="str">
        <f>IF(BL1053=1,AL1053,"")</f>
        <v/>
      </c>
    </row>
    <row r="1054" spans="2:65" s="34" customFormat="1" ht="18" customHeight="1">
      <c r="B1054" s="414"/>
      <c r="C1054" s="415"/>
      <c r="D1054" s="415"/>
      <c r="E1054" s="415"/>
      <c r="F1054" s="415"/>
      <c r="G1054" s="415"/>
      <c r="H1054" s="415"/>
      <c r="I1054" s="451"/>
      <c r="J1054" s="414"/>
      <c r="K1054" s="415"/>
      <c r="L1054" s="415"/>
      <c r="M1054" s="415"/>
      <c r="N1054" s="416"/>
      <c r="O1054" s="389"/>
      <c r="P1054" s="392" t="s">
        <v>45</v>
      </c>
      <c r="Q1054" s="387"/>
      <c r="R1054" s="380" t="s">
        <v>46</v>
      </c>
      <c r="S1054" s="193"/>
      <c r="T1054" s="420" t="s">
        <v>47</v>
      </c>
      <c r="U1054" s="421"/>
      <c r="V1054" s="422"/>
      <c r="W1054" s="423"/>
      <c r="X1054" s="423"/>
      <c r="Y1054" s="77"/>
      <c r="Z1054" s="41"/>
      <c r="AA1054" s="42"/>
      <c r="AB1054" s="42"/>
      <c r="AC1054" s="43"/>
      <c r="AD1054" s="41"/>
      <c r="AE1054" s="42"/>
      <c r="AF1054" s="42"/>
      <c r="AG1054" s="48"/>
      <c r="AH1054" s="409">
        <f>IF(V1054="賃金で算定",V1055+Z1055-AD1055,0)</f>
        <v>0</v>
      </c>
      <c r="AI1054" s="410"/>
      <c r="AJ1054" s="410"/>
      <c r="AK1054" s="411"/>
      <c r="AL1054" s="68"/>
      <c r="AM1054" s="69"/>
      <c r="AN1054" s="412"/>
      <c r="AO1054" s="413"/>
      <c r="AP1054" s="413"/>
      <c r="AQ1054" s="413"/>
      <c r="AR1054" s="413"/>
      <c r="AS1054" s="40"/>
      <c r="AT1054" s="58"/>
      <c r="AU1054" s="58"/>
      <c r="AV1054" s="55" t="str">
        <f>IF(OR(O1054="",Q1054=""),"", IF(O1054&lt;20,DATE(O1054+118,Q1054,IF(S1054="",1,S1054)),DATE(O1054+88,Q1054,IF(S1054="",1,S1054))))</f>
        <v/>
      </c>
      <c r="AW1054" s="57" t="str">
        <f>IF(AV1054&lt;=設定シート!C$15,"昔",IF(AV1054&lt;=設定シート!E$15,"上",IF(AV1054&lt;=設定シート!G$15,"中","下")))</f>
        <v>下</v>
      </c>
      <c r="AX1054" s="282">
        <f>IF(AV1054&lt;=設定シート!$E$36,5,IF(AV1054&lt;=設定シート!$I$36,7,IF(AV1054&lt;=設定シート!$M$36,9,11)))</f>
        <v>11</v>
      </c>
      <c r="AY1054" s="351"/>
      <c r="AZ1054" s="349"/>
      <c r="BA1054" s="353">
        <f t="shared" ref="BA1054" si="598">AN1054</f>
        <v>0</v>
      </c>
      <c r="BB1054" s="349"/>
      <c r="BC1054" s="349"/>
      <c r="BD1054" s="234"/>
      <c r="BE1054" s="234"/>
      <c r="BL1054" s="1"/>
      <c r="BM1054" s="1"/>
    </row>
    <row r="1055" spans="2:65" s="34" customFormat="1" ht="18" customHeight="1">
      <c r="B1055" s="417"/>
      <c r="C1055" s="418"/>
      <c r="D1055" s="418"/>
      <c r="E1055" s="418"/>
      <c r="F1055" s="418"/>
      <c r="G1055" s="418"/>
      <c r="H1055" s="418"/>
      <c r="I1055" s="452"/>
      <c r="J1055" s="417"/>
      <c r="K1055" s="418"/>
      <c r="L1055" s="418"/>
      <c r="M1055" s="418"/>
      <c r="N1055" s="419"/>
      <c r="O1055" s="390"/>
      <c r="P1055" s="393" t="s">
        <v>45</v>
      </c>
      <c r="Q1055" s="388"/>
      <c r="R1055" s="381" t="s">
        <v>46</v>
      </c>
      <c r="S1055" s="196"/>
      <c r="T1055" s="424" t="s">
        <v>48</v>
      </c>
      <c r="U1055" s="425"/>
      <c r="V1055" s="426"/>
      <c r="W1055" s="427"/>
      <c r="X1055" s="427"/>
      <c r="Y1055" s="428"/>
      <c r="Z1055" s="426"/>
      <c r="AA1055" s="427"/>
      <c r="AB1055" s="427"/>
      <c r="AC1055" s="427"/>
      <c r="AD1055" s="426">
        <v>0</v>
      </c>
      <c r="AE1055" s="427"/>
      <c r="AF1055" s="427"/>
      <c r="AG1055" s="428"/>
      <c r="AH1055" s="402">
        <f>IF(V1054="賃金で算定",0,V1055+Z1055-AD1055)</f>
        <v>0</v>
      </c>
      <c r="AI1055" s="402"/>
      <c r="AJ1055" s="402"/>
      <c r="AK1055" s="403"/>
      <c r="AL1055" s="407">
        <f>IF(V1054="賃金で算定","賃金で算定",IF(OR(V1055=0,$F1062="",AV1054=""),0,IF(AW1054="昔",VLOOKUP($F1062,労務比率,AX1054,FALSE),IF(AW1054="上",VLOOKUP($F1062,労務比率,AX1054,FALSE),IF(AW1054="中",VLOOKUP($F1062,労務比率,AX1054,FALSE),VLOOKUP($F1062,労務比率,AX1054,FALSE))))))</f>
        <v>0</v>
      </c>
      <c r="AM1055" s="408"/>
      <c r="AN1055" s="404">
        <f>IF(V1054="賃金で算定",0,INT(AH1055*AL1055/100))</f>
        <v>0</v>
      </c>
      <c r="AO1055" s="405"/>
      <c r="AP1055" s="405"/>
      <c r="AQ1055" s="405"/>
      <c r="AR1055" s="405"/>
      <c r="AS1055" s="39"/>
      <c r="AT1055" s="58"/>
      <c r="AU1055" s="58"/>
      <c r="AV1055" s="55"/>
      <c r="AW1055" s="57"/>
      <c r="AX1055" s="282"/>
      <c r="AY1055" s="352">
        <f t="shared" ref="AY1055" si="599">AH1055</f>
        <v>0</v>
      </c>
      <c r="AZ1055" s="350">
        <f>IF(AV1054&lt;=設定シート!C$85,AH1055,IF(AND(AV1054&gt;=設定シート!E$85,AV1054&lt;=設定シート!G$85),AH1055*105/108,AH1055))</f>
        <v>0</v>
      </c>
      <c r="BA1055" s="347"/>
      <c r="BB1055" s="350">
        <f t="shared" ref="BB1055" si="600">IF($AL1055="賃金で算定",0,INT(AY1055*$AL1055/100))</f>
        <v>0</v>
      </c>
      <c r="BC1055" s="350">
        <f>IF(AY1055=AZ1055,BB1055,AZ1055*$AL1055/100)</f>
        <v>0</v>
      </c>
      <c r="BD1055" s="234"/>
      <c r="BE1055" s="234"/>
      <c r="BL1055" s="234">
        <f>IF(AY1055=AZ1055,0,1)</f>
        <v>0</v>
      </c>
      <c r="BM1055" s="234" t="str">
        <f>IF(BL1055=1,AL1055,"")</f>
        <v/>
      </c>
    </row>
    <row r="1056" spans="2:65" s="34" customFormat="1" ht="18" customHeight="1">
      <c r="B1056" s="414"/>
      <c r="C1056" s="415"/>
      <c r="D1056" s="415"/>
      <c r="E1056" s="415"/>
      <c r="F1056" s="415"/>
      <c r="G1056" s="415"/>
      <c r="H1056" s="415"/>
      <c r="I1056" s="451"/>
      <c r="J1056" s="414"/>
      <c r="K1056" s="415"/>
      <c r="L1056" s="415"/>
      <c r="M1056" s="415"/>
      <c r="N1056" s="416"/>
      <c r="O1056" s="389"/>
      <c r="P1056" s="392" t="s">
        <v>45</v>
      </c>
      <c r="Q1056" s="387"/>
      <c r="R1056" s="380" t="s">
        <v>46</v>
      </c>
      <c r="S1056" s="193"/>
      <c r="T1056" s="420" t="s">
        <v>47</v>
      </c>
      <c r="U1056" s="421"/>
      <c r="V1056" s="422"/>
      <c r="W1056" s="423"/>
      <c r="X1056" s="423"/>
      <c r="Y1056" s="77"/>
      <c r="Z1056" s="41"/>
      <c r="AA1056" s="42"/>
      <c r="AB1056" s="42"/>
      <c r="AC1056" s="43"/>
      <c r="AD1056" s="41"/>
      <c r="AE1056" s="42"/>
      <c r="AF1056" s="42"/>
      <c r="AG1056" s="48"/>
      <c r="AH1056" s="409">
        <f>IF(V1056="賃金で算定",V1057+Z1057-AD1057,0)</f>
        <v>0</v>
      </c>
      <c r="AI1056" s="410"/>
      <c r="AJ1056" s="410"/>
      <c r="AK1056" s="411"/>
      <c r="AL1056" s="68"/>
      <c r="AM1056" s="69"/>
      <c r="AN1056" s="412"/>
      <c r="AO1056" s="413"/>
      <c r="AP1056" s="413"/>
      <c r="AQ1056" s="413"/>
      <c r="AR1056" s="413"/>
      <c r="AS1056" s="40"/>
      <c r="AT1056" s="58"/>
      <c r="AU1056" s="58"/>
      <c r="AV1056" s="55" t="str">
        <f>IF(OR(O1056="",Q1056=""),"", IF(O1056&lt;20,DATE(O1056+118,Q1056,IF(S1056="",1,S1056)),DATE(O1056+88,Q1056,IF(S1056="",1,S1056))))</f>
        <v/>
      </c>
      <c r="AW1056" s="57" t="str">
        <f>IF(AV1056&lt;=設定シート!C$15,"昔",IF(AV1056&lt;=設定シート!E$15,"上",IF(AV1056&lt;=設定シート!G$15,"中","下")))</f>
        <v>下</v>
      </c>
      <c r="AX1056" s="282">
        <f>IF(AV1056&lt;=設定シート!$E$36,5,IF(AV1056&lt;=設定シート!$I$36,7,IF(AV1056&lt;=設定シート!$M$36,9,11)))</f>
        <v>11</v>
      </c>
      <c r="AY1056" s="351"/>
      <c r="AZ1056" s="349"/>
      <c r="BA1056" s="353">
        <f t="shared" ref="BA1056" si="601">AN1056</f>
        <v>0</v>
      </c>
      <c r="BB1056" s="349"/>
      <c r="BC1056" s="349"/>
      <c r="BD1056" s="234"/>
      <c r="BE1056" s="234"/>
      <c r="BL1056" s="1"/>
      <c r="BM1056" s="1"/>
    </row>
    <row r="1057" spans="2:65" s="34" customFormat="1" ht="18" customHeight="1">
      <c r="B1057" s="417"/>
      <c r="C1057" s="418"/>
      <c r="D1057" s="418"/>
      <c r="E1057" s="418"/>
      <c r="F1057" s="418"/>
      <c r="G1057" s="418"/>
      <c r="H1057" s="418"/>
      <c r="I1057" s="452"/>
      <c r="J1057" s="417"/>
      <c r="K1057" s="418"/>
      <c r="L1057" s="418"/>
      <c r="M1057" s="418"/>
      <c r="N1057" s="419"/>
      <c r="O1057" s="390"/>
      <c r="P1057" s="393" t="s">
        <v>45</v>
      </c>
      <c r="Q1057" s="388"/>
      <c r="R1057" s="381" t="s">
        <v>46</v>
      </c>
      <c r="S1057" s="196"/>
      <c r="T1057" s="424" t="s">
        <v>48</v>
      </c>
      <c r="U1057" s="425"/>
      <c r="V1057" s="426"/>
      <c r="W1057" s="427"/>
      <c r="X1057" s="427"/>
      <c r="Y1057" s="428"/>
      <c r="Z1057" s="426"/>
      <c r="AA1057" s="427"/>
      <c r="AB1057" s="427"/>
      <c r="AC1057" s="427"/>
      <c r="AD1057" s="426">
        <v>0</v>
      </c>
      <c r="AE1057" s="427"/>
      <c r="AF1057" s="427"/>
      <c r="AG1057" s="428"/>
      <c r="AH1057" s="402">
        <f>IF(V1056="賃金で算定",0,V1057+Z1057-AD1057)</f>
        <v>0</v>
      </c>
      <c r="AI1057" s="402"/>
      <c r="AJ1057" s="402"/>
      <c r="AK1057" s="403"/>
      <c r="AL1057" s="407">
        <f>IF(V1056="賃金で算定","賃金で算定",IF(OR(V1057=0,$F1062="",AV1056=""),0,IF(AW1056="昔",VLOOKUP($F1062,労務比率,AX1056,FALSE),IF(AW1056="上",VLOOKUP($F1062,労務比率,AX1056,FALSE),IF(AW1056="中",VLOOKUP($F1062,労務比率,AX1056,FALSE),VLOOKUP($F1062,労務比率,AX1056,FALSE))))))</f>
        <v>0</v>
      </c>
      <c r="AM1057" s="408"/>
      <c r="AN1057" s="404">
        <f>IF(V1056="賃金で算定",0,INT(AH1057*AL1057/100))</f>
        <v>0</v>
      </c>
      <c r="AO1057" s="405"/>
      <c r="AP1057" s="405"/>
      <c r="AQ1057" s="405"/>
      <c r="AR1057" s="405"/>
      <c r="AS1057" s="39"/>
      <c r="AT1057" s="58"/>
      <c r="AU1057" s="58"/>
      <c r="AV1057" s="55"/>
      <c r="AW1057" s="57"/>
      <c r="AX1057" s="282"/>
      <c r="AY1057" s="352">
        <f t="shared" ref="AY1057" si="602">AH1057</f>
        <v>0</v>
      </c>
      <c r="AZ1057" s="350">
        <f>IF(AV1056&lt;=設定シート!C$85,AH1057,IF(AND(AV1056&gt;=設定シート!E$85,AV1056&lt;=設定シート!G$85),AH1057*105/108,AH1057))</f>
        <v>0</v>
      </c>
      <c r="BA1057" s="347"/>
      <c r="BB1057" s="350">
        <f t="shared" ref="BB1057" si="603">IF($AL1057="賃金で算定",0,INT(AY1057*$AL1057/100))</f>
        <v>0</v>
      </c>
      <c r="BC1057" s="350">
        <f>IF(AY1057=AZ1057,BB1057,AZ1057*$AL1057/100)</f>
        <v>0</v>
      </c>
      <c r="BD1057" s="234"/>
      <c r="BE1057" s="234"/>
      <c r="BL1057" s="234">
        <f>IF(AY1057=AZ1057,0,1)</f>
        <v>0</v>
      </c>
      <c r="BM1057" s="234" t="str">
        <f>IF(BL1057=1,AL1057,"")</f>
        <v/>
      </c>
    </row>
    <row r="1058" spans="2:65" s="34" customFormat="1" ht="18" customHeight="1">
      <c r="B1058" s="414"/>
      <c r="C1058" s="415"/>
      <c r="D1058" s="415"/>
      <c r="E1058" s="415"/>
      <c r="F1058" s="415"/>
      <c r="G1058" s="415"/>
      <c r="H1058" s="415"/>
      <c r="I1058" s="451"/>
      <c r="J1058" s="414"/>
      <c r="K1058" s="415"/>
      <c r="L1058" s="415"/>
      <c r="M1058" s="415"/>
      <c r="N1058" s="416"/>
      <c r="O1058" s="389"/>
      <c r="P1058" s="392" t="s">
        <v>45</v>
      </c>
      <c r="Q1058" s="387"/>
      <c r="R1058" s="380" t="s">
        <v>46</v>
      </c>
      <c r="S1058" s="193"/>
      <c r="T1058" s="420" t="s">
        <v>47</v>
      </c>
      <c r="U1058" s="421"/>
      <c r="V1058" s="422"/>
      <c r="W1058" s="423"/>
      <c r="X1058" s="423"/>
      <c r="Y1058" s="77"/>
      <c r="Z1058" s="41"/>
      <c r="AA1058" s="42"/>
      <c r="AB1058" s="42"/>
      <c r="AC1058" s="43"/>
      <c r="AD1058" s="41"/>
      <c r="AE1058" s="42"/>
      <c r="AF1058" s="42"/>
      <c r="AG1058" s="48"/>
      <c r="AH1058" s="409">
        <f>IF(V1058="賃金で算定",V1059+Z1059-AD1059,0)</f>
        <v>0</v>
      </c>
      <c r="AI1058" s="410"/>
      <c r="AJ1058" s="410"/>
      <c r="AK1058" s="411"/>
      <c r="AL1058" s="68"/>
      <c r="AM1058" s="69"/>
      <c r="AN1058" s="412"/>
      <c r="AO1058" s="413"/>
      <c r="AP1058" s="413"/>
      <c r="AQ1058" s="413"/>
      <c r="AR1058" s="413"/>
      <c r="AS1058" s="40"/>
      <c r="AT1058" s="58"/>
      <c r="AU1058" s="58"/>
      <c r="AV1058" s="55" t="str">
        <f>IF(OR(O1058="",Q1058=""),"", IF(O1058&lt;20,DATE(O1058+118,Q1058,IF(S1058="",1,S1058)),DATE(O1058+88,Q1058,IF(S1058="",1,S1058))))</f>
        <v/>
      </c>
      <c r="AW1058" s="57" t="str">
        <f>IF(AV1058&lt;=設定シート!C$15,"昔",IF(AV1058&lt;=設定シート!E$15,"上",IF(AV1058&lt;=設定シート!G$15,"中","下")))</f>
        <v>下</v>
      </c>
      <c r="AX1058" s="282">
        <f>IF(AV1058&lt;=設定シート!$E$36,5,IF(AV1058&lt;=設定シート!$I$36,7,IF(AV1058&lt;=設定シート!$M$36,9,11)))</f>
        <v>11</v>
      </c>
      <c r="AY1058" s="351"/>
      <c r="AZ1058" s="349"/>
      <c r="BA1058" s="353">
        <f t="shared" ref="BA1058" si="604">AN1058</f>
        <v>0</v>
      </c>
      <c r="BB1058" s="349"/>
      <c r="BC1058" s="349"/>
      <c r="BD1058" s="234"/>
      <c r="BE1058" s="234"/>
      <c r="BL1058" s="1"/>
      <c r="BM1058" s="1"/>
    </row>
    <row r="1059" spans="2:65" s="34" customFormat="1" ht="18" customHeight="1">
      <c r="B1059" s="417"/>
      <c r="C1059" s="418"/>
      <c r="D1059" s="418"/>
      <c r="E1059" s="418"/>
      <c r="F1059" s="418"/>
      <c r="G1059" s="418"/>
      <c r="H1059" s="418"/>
      <c r="I1059" s="452"/>
      <c r="J1059" s="417"/>
      <c r="K1059" s="418"/>
      <c r="L1059" s="418"/>
      <c r="M1059" s="418"/>
      <c r="N1059" s="419"/>
      <c r="O1059" s="390"/>
      <c r="P1059" s="393" t="s">
        <v>45</v>
      </c>
      <c r="Q1059" s="388"/>
      <c r="R1059" s="381" t="s">
        <v>46</v>
      </c>
      <c r="S1059" s="196"/>
      <c r="T1059" s="424" t="s">
        <v>48</v>
      </c>
      <c r="U1059" s="425"/>
      <c r="V1059" s="426"/>
      <c r="W1059" s="427"/>
      <c r="X1059" s="427"/>
      <c r="Y1059" s="428"/>
      <c r="Z1059" s="426"/>
      <c r="AA1059" s="427"/>
      <c r="AB1059" s="427"/>
      <c r="AC1059" s="427"/>
      <c r="AD1059" s="426">
        <v>0</v>
      </c>
      <c r="AE1059" s="427"/>
      <c r="AF1059" s="427"/>
      <c r="AG1059" s="428"/>
      <c r="AH1059" s="402">
        <f>IF(V1058="賃金で算定",0,V1059+Z1059-AD1059)</f>
        <v>0</v>
      </c>
      <c r="AI1059" s="402"/>
      <c r="AJ1059" s="402"/>
      <c r="AK1059" s="403"/>
      <c r="AL1059" s="407">
        <f>IF(V1058="賃金で算定","賃金で算定",IF(OR(V1059=0,$F1062="",AV1058=""),0,IF(AW1058="昔",VLOOKUP($F1062,労務比率,AX1058,FALSE),IF(AW1058="上",VLOOKUP($F1062,労務比率,AX1058,FALSE),IF(AW1058="中",VLOOKUP($F1062,労務比率,AX1058,FALSE),VLOOKUP($F1062,労務比率,AX1058,FALSE))))))</f>
        <v>0</v>
      </c>
      <c r="AM1059" s="408"/>
      <c r="AN1059" s="404">
        <f>IF(V1058="賃金で算定",0,INT(AH1059*AL1059/100))</f>
        <v>0</v>
      </c>
      <c r="AO1059" s="405"/>
      <c r="AP1059" s="405"/>
      <c r="AQ1059" s="405"/>
      <c r="AR1059" s="405"/>
      <c r="AS1059" s="39"/>
      <c r="AT1059" s="58"/>
      <c r="AU1059" s="58"/>
      <c r="AV1059" s="55"/>
      <c r="AW1059" s="57"/>
      <c r="AX1059" s="282"/>
      <c r="AY1059" s="352">
        <f t="shared" ref="AY1059" si="605">AH1059</f>
        <v>0</v>
      </c>
      <c r="AZ1059" s="350">
        <f>IF(AV1058&lt;=設定シート!C$85,AH1059,IF(AND(AV1058&gt;=設定シート!E$85,AV1058&lt;=設定シート!G$85),AH1059*105/108,AH1059))</f>
        <v>0</v>
      </c>
      <c r="BA1059" s="347"/>
      <c r="BB1059" s="350">
        <f t="shared" ref="BB1059" si="606">IF($AL1059="賃金で算定",0,INT(AY1059*$AL1059/100))</f>
        <v>0</v>
      </c>
      <c r="BC1059" s="350">
        <f>IF(AY1059=AZ1059,BB1059,AZ1059*$AL1059/100)</f>
        <v>0</v>
      </c>
      <c r="BD1059" s="234"/>
      <c r="BE1059" s="234"/>
      <c r="BL1059" s="234">
        <f>IF(AY1059=AZ1059,0,1)</f>
        <v>0</v>
      </c>
      <c r="BM1059" s="234" t="str">
        <f>IF(BL1059=1,AL1059,"")</f>
        <v/>
      </c>
    </row>
    <row r="1060" spans="2:65" s="34" customFormat="1" ht="18" customHeight="1">
      <c r="B1060" s="414"/>
      <c r="C1060" s="415"/>
      <c r="D1060" s="415"/>
      <c r="E1060" s="415"/>
      <c r="F1060" s="415"/>
      <c r="G1060" s="415"/>
      <c r="H1060" s="415"/>
      <c r="I1060" s="451"/>
      <c r="J1060" s="414"/>
      <c r="K1060" s="415"/>
      <c r="L1060" s="415"/>
      <c r="M1060" s="415"/>
      <c r="N1060" s="416"/>
      <c r="O1060" s="389"/>
      <c r="P1060" s="392" t="s">
        <v>45</v>
      </c>
      <c r="Q1060" s="387"/>
      <c r="R1060" s="380" t="s">
        <v>46</v>
      </c>
      <c r="S1060" s="193"/>
      <c r="T1060" s="420" t="s">
        <v>47</v>
      </c>
      <c r="U1060" s="421"/>
      <c r="V1060" s="422"/>
      <c r="W1060" s="423"/>
      <c r="X1060" s="423"/>
      <c r="Y1060" s="77"/>
      <c r="Z1060" s="41"/>
      <c r="AA1060" s="42"/>
      <c r="AB1060" s="42"/>
      <c r="AC1060" s="43"/>
      <c r="AD1060" s="41"/>
      <c r="AE1060" s="42"/>
      <c r="AF1060" s="42"/>
      <c r="AG1060" s="48"/>
      <c r="AH1060" s="409">
        <f>IF(V1060="賃金で算定",V1061+Z1061-AD1061,0)</f>
        <v>0</v>
      </c>
      <c r="AI1060" s="410"/>
      <c r="AJ1060" s="410"/>
      <c r="AK1060" s="411"/>
      <c r="AL1060" s="68"/>
      <c r="AM1060" s="69"/>
      <c r="AN1060" s="412"/>
      <c r="AO1060" s="413"/>
      <c r="AP1060" s="413"/>
      <c r="AQ1060" s="413"/>
      <c r="AR1060" s="413"/>
      <c r="AS1060" s="40"/>
      <c r="AT1060" s="58"/>
      <c r="AU1060" s="58"/>
      <c r="AV1060" s="55" t="str">
        <f>IF(OR(O1060="",Q1060=""),"", IF(O1060&lt;20,DATE(O1060+118,Q1060,IF(S1060="",1,S1060)),DATE(O1060+88,Q1060,IF(S1060="",1,S1060))))</f>
        <v/>
      </c>
      <c r="AW1060" s="57" t="str">
        <f>IF(AV1060&lt;=設定シート!C$15,"昔",IF(AV1060&lt;=設定シート!E$15,"上",IF(AV1060&lt;=設定シート!G$15,"中","下")))</f>
        <v>下</v>
      </c>
      <c r="AX1060" s="282">
        <f>IF(AV1060&lt;=設定シート!$E$36,5,IF(AV1060&lt;=設定シート!$I$36,7,IF(AV1060&lt;=設定シート!$M$36,9,11)))</f>
        <v>11</v>
      </c>
      <c r="AY1060" s="351"/>
      <c r="AZ1060" s="349"/>
      <c r="BA1060" s="353">
        <f t="shared" ref="BA1060" si="607">AN1060</f>
        <v>0</v>
      </c>
      <c r="BB1060" s="349"/>
      <c r="BC1060" s="349"/>
      <c r="BD1060" s="234"/>
      <c r="BE1060" s="234"/>
      <c r="BL1060" s="1"/>
      <c r="BM1060" s="1"/>
    </row>
    <row r="1061" spans="2:65" s="34" customFormat="1" ht="18" customHeight="1">
      <c r="B1061" s="417"/>
      <c r="C1061" s="418"/>
      <c r="D1061" s="418"/>
      <c r="E1061" s="418"/>
      <c r="F1061" s="418"/>
      <c r="G1061" s="418"/>
      <c r="H1061" s="418"/>
      <c r="I1061" s="452"/>
      <c r="J1061" s="417"/>
      <c r="K1061" s="418"/>
      <c r="L1061" s="418"/>
      <c r="M1061" s="418"/>
      <c r="N1061" s="419"/>
      <c r="O1061" s="390"/>
      <c r="P1061" s="391" t="s">
        <v>45</v>
      </c>
      <c r="Q1061" s="388"/>
      <c r="R1061" s="381" t="s">
        <v>46</v>
      </c>
      <c r="S1061" s="196"/>
      <c r="T1061" s="424" t="s">
        <v>48</v>
      </c>
      <c r="U1061" s="425"/>
      <c r="V1061" s="426"/>
      <c r="W1061" s="427"/>
      <c r="X1061" s="427"/>
      <c r="Y1061" s="428"/>
      <c r="Z1061" s="426"/>
      <c r="AA1061" s="427"/>
      <c r="AB1061" s="427"/>
      <c r="AC1061" s="427"/>
      <c r="AD1061" s="426">
        <v>0</v>
      </c>
      <c r="AE1061" s="427"/>
      <c r="AF1061" s="427"/>
      <c r="AG1061" s="428"/>
      <c r="AH1061" s="404">
        <f>IF(V1060="賃金で算定",0,V1061+Z1061-AD1061)</f>
        <v>0</v>
      </c>
      <c r="AI1061" s="405"/>
      <c r="AJ1061" s="405"/>
      <c r="AK1061" s="406"/>
      <c r="AL1061" s="407">
        <f>IF(V1060="賃金で算定","賃金で算定",IF(OR(V1061=0,$F1062="",AV1060=""),0,IF(AW1060="昔",VLOOKUP($F1062,労務比率,AX1060,FALSE),IF(AW1060="上",VLOOKUP($F1062,労務比率,AX1060,FALSE),IF(AW1060="中",VLOOKUP($F1062,労務比率,AX1060,FALSE),VLOOKUP($F1062,労務比率,AX1060,FALSE))))))</f>
        <v>0</v>
      </c>
      <c r="AM1061" s="408"/>
      <c r="AN1061" s="404">
        <f>IF(V1060="賃金で算定",0,INT(AH1061*AL1061/100))</f>
        <v>0</v>
      </c>
      <c r="AO1061" s="405"/>
      <c r="AP1061" s="405"/>
      <c r="AQ1061" s="405"/>
      <c r="AR1061" s="405"/>
      <c r="AS1061" s="39"/>
      <c r="AT1061" s="58"/>
      <c r="AU1061" s="58"/>
      <c r="AV1061" s="55"/>
      <c r="AW1061" s="57"/>
      <c r="AX1061" s="282"/>
      <c r="AY1061" s="352">
        <f t="shared" ref="AY1061" si="608">AH1061</f>
        <v>0</v>
      </c>
      <c r="AZ1061" s="350">
        <f>IF(AV1060&lt;=設定シート!C$85,AH1061,IF(AND(AV1060&gt;=設定シート!E$85,AV1060&lt;=設定シート!G$85),AH1061*105/108,AH1061))</f>
        <v>0</v>
      </c>
      <c r="BA1061" s="347"/>
      <c r="BB1061" s="350">
        <f t="shared" ref="BB1061" si="609">IF($AL1061="賃金で算定",0,INT(AY1061*$AL1061/100))</f>
        <v>0</v>
      </c>
      <c r="BC1061" s="350">
        <f>IF(AY1061=AZ1061,BB1061,AZ1061*$AL1061/100)</f>
        <v>0</v>
      </c>
      <c r="BD1061" s="234"/>
      <c r="BE1061" s="234"/>
      <c r="BL1061" s="234">
        <f>IF(AY1061=AZ1061,0,1)</f>
        <v>0</v>
      </c>
      <c r="BM1061" s="234" t="str">
        <f>IF(BL1061=1,AL1061,"")</f>
        <v/>
      </c>
    </row>
    <row r="1062" spans="2:65" s="34" customFormat="1" ht="18" customHeight="1">
      <c r="B1062" s="430" t="s">
        <v>134</v>
      </c>
      <c r="C1062" s="431"/>
      <c r="D1062" s="431"/>
      <c r="E1062" s="432"/>
      <c r="F1062" s="439"/>
      <c r="G1062" s="440"/>
      <c r="H1062" s="440"/>
      <c r="I1062" s="440"/>
      <c r="J1062" s="440"/>
      <c r="K1062" s="440"/>
      <c r="L1062" s="440"/>
      <c r="M1062" s="440"/>
      <c r="N1062" s="441"/>
      <c r="O1062" s="430" t="s">
        <v>49</v>
      </c>
      <c r="P1062" s="431"/>
      <c r="Q1062" s="431"/>
      <c r="R1062" s="431"/>
      <c r="S1062" s="431"/>
      <c r="T1062" s="431"/>
      <c r="U1062" s="432"/>
      <c r="V1062" s="448">
        <f>AH1062</f>
        <v>0</v>
      </c>
      <c r="W1062" s="449"/>
      <c r="X1062" s="449"/>
      <c r="Y1062" s="450"/>
      <c r="Z1062" s="318"/>
      <c r="AA1062" s="319"/>
      <c r="AB1062" s="319"/>
      <c r="AC1062" s="43"/>
      <c r="AD1062" s="318"/>
      <c r="AE1062" s="319"/>
      <c r="AF1062" s="319"/>
      <c r="AG1062" s="43"/>
      <c r="AH1062" s="409">
        <f>AH1044+AH1046+AH1048+AH1050+AH1052+AH1054+AH1056+AH1058+AH1060</f>
        <v>0</v>
      </c>
      <c r="AI1062" s="410"/>
      <c r="AJ1062" s="410"/>
      <c r="AK1062" s="411"/>
      <c r="AL1062" s="70"/>
      <c r="AM1062" s="71"/>
      <c r="AN1062" s="409">
        <f>AN1044+AN1046+AN1048+AN1050+AN1052+AN1054+AN1056+AN1058+AN1060</f>
        <v>0</v>
      </c>
      <c r="AO1062" s="410"/>
      <c r="AP1062" s="410"/>
      <c r="AQ1062" s="410"/>
      <c r="AR1062" s="410"/>
      <c r="AS1062" s="320"/>
      <c r="AT1062" s="58"/>
      <c r="AU1062" s="58"/>
      <c r="AW1062" s="57"/>
      <c r="AX1062" s="282"/>
      <c r="AY1062" s="351"/>
      <c r="AZ1062" s="354"/>
      <c r="BA1062" s="361">
        <f>BA1044+BA1046+BA1048+BA1050+BA1052+BA1054+BA1056+BA1058+BA1060</f>
        <v>0</v>
      </c>
      <c r="BB1062" s="362">
        <f>BB1045+BB1047+BB1049+BB1051+BB1053+BB1055+BB1057+BB1059+BB1061</f>
        <v>0</v>
      </c>
      <c r="BC1062" s="362">
        <f>SUMIF(BL1045:BL1061,0,BC1045:BC1061)+ROUNDDOWN(ROUNDDOWN(BL1062*105/108,0)*BM1062/100,0)</f>
        <v>0</v>
      </c>
      <c r="BD1062" s="234"/>
      <c r="BE1062" s="234"/>
      <c r="BL1062" s="234">
        <f>SUMIF(BL1045:BL1061,1,AH1045:AK1061)</f>
        <v>0</v>
      </c>
      <c r="BM1062" s="234">
        <f>IF(COUNT(BM1045:BM1061)=0,0,SUM(BM1045:BM1061)/COUNT(BM1045:BM1061))</f>
        <v>0</v>
      </c>
    </row>
    <row r="1063" spans="2:65" s="34" customFormat="1" ht="18" customHeight="1">
      <c r="B1063" s="433"/>
      <c r="C1063" s="434"/>
      <c r="D1063" s="434"/>
      <c r="E1063" s="435"/>
      <c r="F1063" s="442"/>
      <c r="G1063" s="443"/>
      <c r="H1063" s="443"/>
      <c r="I1063" s="443"/>
      <c r="J1063" s="443"/>
      <c r="K1063" s="443"/>
      <c r="L1063" s="443"/>
      <c r="M1063" s="443"/>
      <c r="N1063" s="444"/>
      <c r="O1063" s="433"/>
      <c r="P1063" s="434"/>
      <c r="Q1063" s="434"/>
      <c r="R1063" s="434"/>
      <c r="S1063" s="434"/>
      <c r="T1063" s="434"/>
      <c r="U1063" s="435"/>
      <c r="V1063" s="401">
        <f>V1045+V1047+V1049+V1051+V1053+V1055+V1057+V1059+V1061-V1062</f>
        <v>0</v>
      </c>
      <c r="W1063" s="402"/>
      <c r="X1063" s="402"/>
      <c r="Y1063" s="403"/>
      <c r="Z1063" s="401">
        <f>Z1045+Z1047+Z1049+Z1051+Z1053+Z1055+Z1057+Z1059+Z1061</f>
        <v>0</v>
      </c>
      <c r="AA1063" s="402"/>
      <c r="AB1063" s="402"/>
      <c r="AC1063" s="402"/>
      <c r="AD1063" s="401">
        <f>AD1045+AD1047+AD1049+AD1051+AD1053+AD1055+AD1057+AD1059+AD1061</f>
        <v>0</v>
      </c>
      <c r="AE1063" s="402"/>
      <c r="AF1063" s="402"/>
      <c r="AG1063" s="402"/>
      <c r="AH1063" s="401">
        <f>AY1063</f>
        <v>0</v>
      </c>
      <c r="AI1063" s="402"/>
      <c r="AJ1063" s="402"/>
      <c r="AK1063" s="402"/>
      <c r="AL1063" s="325"/>
      <c r="AM1063" s="326"/>
      <c r="AN1063" s="401">
        <f>BB1063</f>
        <v>0</v>
      </c>
      <c r="AO1063" s="402"/>
      <c r="AP1063" s="402"/>
      <c r="AQ1063" s="402"/>
      <c r="AR1063" s="402"/>
      <c r="AS1063" s="322"/>
      <c r="AT1063" s="58"/>
      <c r="AU1063" s="58"/>
      <c r="AW1063" s="57"/>
      <c r="AX1063" s="282"/>
      <c r="AY1063" s="357">
        <f>AY1045+AY1047+AY1049+AY1051+AY1053+AY1055+AY1057+AY1059+AY1061</f>
        <v>0</v>
      </c>
      <c r="AZ1063" s="359"/>
      <c r="BA1063" s="359"/>
      <c r="BB1063" s="355">
        <f>BB1062</f>
        <v>0</v>
      </c>
      <c r="BC1063" s="363"/>
      <c r="BD1063" s="234"/>
      <c r="BE1063" s="234"/>
    </row>
    <row r="1064" spans="2:65" s="34" customFormat="1" ht="18" customHeight="1">
      <c r="B1064" s="436"/>
      <c r="C1064" s="437"/>
      <c r="D1064" s="437"/>
      <c r="E1064" s="438"/>
      <c r="F1064" s="445"/>
      <c r="G1064" s="446"/>
      <c r="H1064" s="446"/>
      <c r="I1064" s="446"/>
      <c r="J1064" s="446"/>
      <c r="K1064" s="446"/>
      <c r="L1064" s="446"/>
      <c r="M1064" s="446"/>
      <c r="N1064" s="447"/>
      <c r="O1064" s="436"/>
      <c r="P1064" s="437"/>
      <c r="Q1064" s="437"/>
      <c r="R1064" s="437"/>
      <c r="S1064" s="437"/>
      <c r="T1064" s="437"/>
      <c r="U1064" s="438"/>
      <c r="V1064" s="404"/>
      <c r="W1064" s="405"/>
      <c r="X1064" s="405"/>
      <c r="Y1064" s="406"/>
      <c r="Z1064" s="404"/>
      <c r="AA1064" s="405"/>
      <c r="AB1064" s="405"/>
      <c r="AC1064" s="405"/>
      <c r="AD1064" s="404"/>
      <c r="AE1064" s="405"/>
      <c r="AF1064" s="405"/>
      <c r="AG1064" s="405"/>
      <c r="AH1064" s="404">
        <f>AZ1064</f>
        <v>0</v>
      </c>
      <c r="AI1064" s="405"/>
      <c r="AJ1064" s="405"/>
      <c r="AK1064" s="406"/>
      <c r="AL1064" s="323"/>
      <c r="AM1064" s="324"/>
      <c r="AN1064" s="404">
        <f>BC1064</f>
        <v>0</v>
      </c>
      <c r="AO1064" s="405"/>
      <c r="AP1064" s="405"/>
      <c r="AQ1064" s="405"/>
      <c r="AR1064" s="405"/>
      <c r="AS1064" s="321"/>
      <c r="AT1064" s="58"/>
      <c r="AU1064" s="198"/>
      <c r="AW1064" s="57"/>
      <c r="AX1064" s="282"/>
      <c r="AY1064" s="358"/>
      <c r="AZ1064" s="360">
        <f>IF(AZ1045+AZ1047+AZ1049+AZ1051+AZ1053+AZ1055+AZ1057+AZ1059+AZ1061=AY1063,0,ROUNDDOWN(AZ1045+AZ1047+AZ1049+AZ1051+AZ1053+AZ1055+AZ1057+AZ1059+AZ1061,0))</f>
        <v>0</v>
      </c>
      <c r="BA1064" s="356"/>
      <c r="BB1064" s="356"/>
      <c r="BC1064" s="360">
        <f>IF(BC1062=BB1063,0,BC1062)</f>
        <v>0</v>
      </c>
      <c r="BD1064" s="234"/>
      <c r="BE1064" s="234"/>
    </row>
    <row r="1065" spans="2:65" s="34" customFormat="1" ht="18" customHeight="1">
      <c r="AD1065" s="1" t="str">
        <f>IF(AND($F1062="",$V1062+$V1063&gt;0),"事業の種類を選択してください。","")</f>
        <v/>
      </c>
      <c r="AE1065" s="1"/>
      <c r="AF1065" s="1"/>
      <c r="AG1065" s="1"/>
      <c r="AH1065" s="1"/>
      <c r="AI1065" s="1"/>
      <c r="AJ1065" s="1"/>
      <c r="AK1065" s="1"/>
      <c r="AL1065" s="1"/>
      <c r="AM1065" s="1"/>
      <c r="AN1065" s="429">
        <f>IF(AN1062=0,0,AN1062+IF(AN1064=0,AN1063,AN1064))</f>
        <v>0</v>
      </c>
      <c r="AO1065" s="429"/>
      <c r="AP1065" s="429"/>
      <c r="AQ1065" s="429"/>
      <c r="AR1065" s="429"/>
      <c r="AS1065" s="58"/>
      <c r="AT1065" s="58"/>
      <c r="AU1065" s="58"/>
      <c r="AW1065" s="57"/>
      <c r="AX1065" s="282"/>
      <c r="AY1065" s="282"/>
      <c r="AZ1065" s="282"/>
      <c r="BA1065" s="282"/>
      <c r="BB1065" s="282"/>
      <c r="BC1065" s="282"/>
      <c r="BD1065" s="234"/>
      <c r="BE1065" s="234"/>
    </row>
    <row r="1066" spans="2:65" s="34" customFormat="1" ht="31.5" customHeight="1">
      <c r="AN1066" s="79"/>
      <c r="AO1066" s="79"/>
      <c r="AP1066" s="79"/>
      <c r="AQ1066" s="79"/>
      <c r="AR1066" s="79"/>
      <c r="AS1066" s="58"/>
      <c r="AT1066" s="58"/>
      <c r="AU1066" s="58"/>
      <c r="AW1066" s="57"/>
      <c r="AX1066" s="282"/>
      <c r="AY1066" s="282"/>
      <c r="AZ1066" s="282"/>
      <c r="BA1066" s="282"/>
      <c r="BB1066" s="282"/>
      <c r="BC1066" s="282"/>
      <c r="BD1066" s="234"/>
      <c r="BE1066" s="234"/>
    </row>
    <row r="1067" spans="2:65" s="34" customFormat="1" ht="7.5" customHeight="1">
      <c r="X1067" s="36"/>
      <c r="Y1067" s="36"/>
      <c r="Z1067" s="58"/>
      <c r="AA1067" s="58"/>
      <c r="AB1067" s="58"/>
      <c r="AC1067" s="58"/>
      <c r="AD1067" s="58"/>
      <c r="AE1067" s="58"/>
      <c r="AF1067" s="58"/>
      <c r="AG1067" s="58"/>
      <c r="AH1067" s="58"/>
      <c r="AI1067" s="58"/>
      <c r="AJ1067" s="58"/>
      <c r="AK1067" s="58"/>
      <c r="AL1067" s="58"/>
      <c r="AM1067" s="58"/>
      <c r="AN1067" s="58"/>
      <c r="AO1067" s="58"/>
      <c r="AP1067" s="58"/>
      <c r="AQ1067" s="58"/>
      <c r="AR1067" s="58"/>
      <c r="AS1067" s="58"/>
      <c r="AT1067" s="1"/>
      <c r="AU1067" s="1"/>
      <c r="AW1067" s="57"/>
      <c r="AX1067" s="282"/>
      <c r="AY1067" s="282"/>
      <c r="AZ1067" s="282"/>
      <c r="BA1067" s="282"/>
      <c r="BB1067" s="282"/>
      <c r="BC1067" s="282"/>
      <c r="BD1067" s="234"/>
      <c r="BE1067" s="234"/>
    </row>
    <row r="1068" spans="2:65" s="34" customFormat="1" ht="10.5" customHeight="1">
      <c r="X1068" s="36"/>
      <c r="Y1068" s="36"/>
      <c r="Z1068" s="58"/>
      <c r="AA1068" s="58"/>
      <c r="AB1068" s="58"/>
      <c r="AC1068" s="58"/>
      <c r="AD1068" s="58"/>
      <c r="AE1068" s="58"/>
      <c r="AF1068" s="58"/>
      <c r="AG1068" s="58"/>
      <c r="AH1068" s="58"/>
      <c r="AI1068" s="58"/>
      <c r="AJ1068" s="58"/>
      <c r="AK1068" s="58"/>
      <c r="AL1068" s="58"/>
      <c r="AM1068" s="58"/>
      <c r="AN1068" s="58"/>
      <c r="AO1068" s="58"/>
      <c r="AP1068" s="58"/>
      <c r="AQ1068" s="58"/>
      <c r="AR1068" s="58"/>
      <c r="AS1068" s="58"/>
      <c r="AT1068" s="1"/>
      <c r="AU1068" s="1"/>
      <c r="AW1068" s="57"/>
      <c r="AX1068" s="282"/>
      <c r="AY1068" s="282"/>
      <c r="AZ1068" s="282"/>
      <c r="BA1068" s="282"/>
      <c r="BB1068" s="282"/>
      <c r="BC1068" s="282"/>
      <c r="BD1068" s="234"/>
      <c r="BE1068" s="234"/>
    </row>
    <row r="1069" spans="2:65" s="34" customFormat="1" ht="5.25" customHeight="1">
      <c r="X1069" s="36"/>
      <c r="Y1069" s="36"/>
      <c r="Z1069" s="58"/>
      <c r="AA1069" s="58"/>
      <c r="AB1069" s="58"/>
      <c r="AC1069" s="58"/>
      <c r="AD1069" s="58"/>
      <c r="AE1069" s="58"/>
      <c r="AF1069" s="58"/>
      <c r="AG1069" s="58"/>
      <c r="AH1069" s="58"/>
      <c r="AI1069" s="58"/>
      <c r="AJ1069" s="58"/>
      <c r="AK1069" s="58"/>
      <c r="AL1069" s="58"/>
      <c r="AM1069" s="58"/>
      <c r="AN1069" s="58"/>
      <c r="AO1069" s="58"/>
      <c r="AP1069" s="58"/>
      <c r="AQ1069" s="58"/>
      <c r="AR1069" s="58"/>
      <c r="AS1069" s="58"/>
      <c r="AT1069" s="1"/>
      <c r="AU1069" s="1"/>
      <c r="AW1069" s="57"/>
      <c r="AX1069" s="282"/>
      <c r="AY1069" s="282"/>
      <c r="AZ1069" s="282"/>
      <c r="BA1069" s="282"/>
      <c r="BB1069" s="282"/>
      <c r="BC1069" s="282"/>
      <c r="BD1069" s="234"/>
      <c r="BE1069" s="234"/>
    </row>
    <row r="1070" spans="2:65" s="34" customFormat="1" ht="5.25" customHeight="1">
      <c r="X1070" s="36"/>
      <c r="Y1070" s="36"/>
      <c r="Z1070" s="58"/>
      <c r="AA1070" s="58"/>
      <c r="AB1070" s="58"/>
      <c r="AC1070" s="58"/>
      <c r="AD1070" s="58"/>
      <c r="AE1070" s="58"/>
      <c r="AF1070" s="58"/>
      <c r="AG1070" s="58"/>
      <c r="AH1070" s="58"/>
      <c r="AI1070" s="58"/>
      <c r="AJ1070" s="58"/>
      <c r="AK1070" s="58"/>
      <c r="AL1070" s="58"/>
      <c r="AM1070" s="58"/>
      <c r="AN1070" s="58"/>
      <c r="AO1070" s="58"/>
      <c r="AP1070" s="58"/>
      <c r="AQ1070" s="58"/>
      <c r="AR1070" s="58"/>
      <c r="AS1070" s="58"/>
      <c r="AT1070" s="1"/>
      <c r="AU1070" s="1"/>
      <c r="AW1070" s="57"/>
      <c r="AX1070" s="282"/>
      <c r="AY1070" s="282"/>
      <c r="AZ1070" s="282"/>
      <c r="BA1070" s="282"/>
      <c r="BB1070" s="282"/>
      <c r="BC1070" s="282"/>
      <c r="BD1070" s="234"/>
      <c r="BE1070" s="234"/>
    </row>
    <row r="1071" spans="2:65" s="34" customFormat="1" ht="5.25" customHeight="1">
      <c r="X1071" s="36"/>
      <c r="Y1071" s="36"/>
      <c r="Z1071" s="58"/>
      <c r="AA1071" s="58"/>
      <c r="AB1071" s="58"/>
      <c r="AC1071" s="58"/>
      <c r="AD1071" s="58"/>
      <c r="AE1071" s="58"/>
      <c r="AF1071" s="58"/>
      <c r="AG1071" s="58"/>
      <c r="AH1071" s="58"/>
      <c r="AI1071" s="58"/>
      <c r="AJ1071" s="58"/>
      <c r="AK1071" s="58"/>
      <c r="AL1071" s="58"/>
      <c r="AM1071" s="58"/>
      <c r="AN1071" s="58"/>
      <c r="AO1071" s="58"/>
      <c r="AP1071" s="58"/>
      <c r="AQ1071" s="58"/>
      <c r="AR1071" s="58"/>
      <c r="AS1071" s="58"/>
      <c r="AT1071" s="1"/>
      <c r="AU1071" s="1"/>
      <c r="AW1071" s="57"/>
      <c r="AX1071" s="282"/>
      <c r="AY1071" s="282"/>
      <c r="AZ1071" s="282"/>
      <c r="BA1071" s="282"/>
      <c r="BB1071" s="282"/>
      <c r="BC1071" s="282"/>
      <c r="BD1071" s="234"/>
      <c r="BE1071" s="234"/>
    </row>
    <row r="1072" spans="2:65" s="34" customFormat="1" ht="5.25" customHeight="1">
      <c r="X1072" s="36"/>
      <c r="Y1072" s="36"/>
      <c r="Z1072" s="58"/>
      <c r="AA1072" s="58"/>
      <c r="AB1072" s="58"/>
      <c r="AC1072" s="58"/>
      <c r="AD1072" s="58"/>
      <c r="AE1072" s="58"/>
      <c r="AF1072" s="58"/>
      <c r="AG1072" s="58"/>
      <c r="AH1072" s="58"/>
      <c r="AI1072" s="58"/>
      <c r="AJ1072" s="58"/>
      <c r="AK1072" s="58"/>
      <c r="AL1072" s="58"/>
      <c r="AM1072" s="58"/>
      <c r="AN1072" s="58"/>
      <c r="AO1072" s="58"/>
      <c r="AP1072" s="58"/>
      <c r="AQ1072" s="58"/>
      <c r="AR1072" s="58"/>
      <c r="AS1072" s="58"/>
      <c r="AT1072" s="1"/>
      <c r="AU1072" s="1"/>
      <c r="AW1072" s="57"/>
      <c r="AX1072" s="282"/>
      <c r="AY1072" s="282"/>
      <c r="AZ1072" s="282"/>
      <c r="BA1072" s="282"/>
      <c r="BB1072" s="282"/>
      <c r="BC1072" s="282"/>
      <c r="BD1072" s="234"/>
      <c r="BE1072" s="234"/>
    </row>
    <row r="1073" spans="2:65" s="34" customFormat="1" ht="17.25" customHeight="1">
      <c r="B1073" s="59" t="s">
        <v>50</v>
      </c>
      <c r="L1073" s="58"/>
      <c r="M1073" s="58"/>
      <c r="N1073" s="58"/>
      <c r="O1073" s="58"/>
      <c r="P1073" s="58"/>
      <c r="Q1073" s="58"/>
      <c r="R1073" s="58"/>
      <c r="S1073" s="60"/>
      <c r="T1073" s="60"/>
      <c r="U1073" s="60"/>
      <c r="V1073" s="60"/>
      <c r="W1073" s="60"/>
      <c r="X1073" s="58"/>
      <c r="Y1073" s="58"/>
      <c r="Z1073" s="58"/>
      <c r="AA1073" s="58"/>
      <c r="AB1073" s="58"/>
      <c r="AC1073" s="58"/>
      <c r="AL1073" s="61"/>
      <c r="AM1073" s="1"/>
      <c r="AN1073" s="1"/>
      <c r="AO1073" s="1"/>
      <c r="AP1073" s="1"/>
      <c r="AW1073" s="57"/>
      <c r="AX1073" s="282"/>
      <c r="AY1073" s="282"/>
      <c r="AZ1073" s="282"/>
      <c r="BA1073" s="282"/>
      <c r="BB1073" s="282"/>
      <c r="BC1073" s="282"/>
      <c r="BD1073" s="234"/>
      <c r="BE1073" s="234"/>
    </row>
    <row r="1074" spans="2:65" s="34" customFormat="1" ht="12.75" customHeight="1">
      <c r="L1074" s="58"/>
      <c r="M1074" s="62"/>
      <c r="N1074" s="62"/>
      <c r="O1074" s="62"/>
      <c r="P1074" s="62"/>
      <c r="Q1074" s="62"/>
      <c r="R1074" s="62"/>
      <c r="S1074" s="62"/>
      <c r="T1074" s="63"/>
      <c r="U1074" s="63"/>
      <c r="V1074" s="63"/>
      <c r="W1074" s="63"/>
      <c r="X1074" s="63"/>
      <c r="Y1074" s="63"/>
      <c r="Z1074" s="63"/>
      <c r="AA1074" s="62"/>
      <c r="AB1074" s="62"/>
      <c r="AC1074" s="62"/>
      <c r="AL1074" s="61"/>
      <c r="AM1074" s="540" t="s">
        <v>325</v>
      </c>
      <c r="AN1074" s="541"/>
      <c r="AO1074" s="541"/>
      <c r="AP1074" s="542"/>
      <c r="AW1074" s="57"/>
      <c r="AX1074" s="282"/>
      <c r="AY1074" s="282"/>
      <c r="AZ1074" s="282"/>
      <c r="BA1074" s="282"/>
      <c r="BB1074" s="282"/>
      <c r="BC1074" s="282"/>
      <c r="BD1074" s="234"/>
      <c r="BE1074" s="234"/>
    </row>
    <row r="1075" spans="2:65" s="34" customFormat="1" ht="12.75" customHeight="1">
      <c r="L1075" s="58"/>
      <c r="M1075" s="62"/>
      <c r="N1075" s="62"/>
      <c r="O1075" s="62"/>
      <c r="P1075" s="62"/>
      <c r="Q1075" s="62"/>
      <c r="R1075" s="62"/>
      <c r="S1075" s="62"/>
      <c r="T1075" s="63"/>
      <c r="U1075" s="63"/>
      <c r="V1075" s="63"/>
      <c r="W1075" s="63"/>
      <c r="X1075" s="63"/>
      <c r="Y1075" s="63"/>
      <c r="Z1075" s="63"/>
      <c r="AA1075" s="62"/>
      <c r="AB1075" s="62"/>
      <c r="AC1075" s="62"/>
      <c r="AL1075" s="61"/>
      <c r="AM1075" s="543"/>
      <c r="AN1075" s="544"/>
      <c r="AO1075" s="544"/>
      <c r="AP1075" s="545"/>
      <c r="AW1075" s="57"/>
      <c r="AX1075" s="282"/>
      <c r="AY1075" s="282"/>
      <c r="AZ1075" s="282"/>
      <c r="BA1075" s="282"/>
      <c r="BB1075" s="282"/>
      <c r="BC1075" s="282"/>
      <c r="BD1075" s="234"/>
      <c r="BE1075" s="234"/>
    </row>
    <row r="1076" spans="2:65" s="34" customFormat="1" ht="12.75" customHeight="1">
      <c r="L1076" s="58"/>
      <c r="M1076" s="62"/>
      <c r="N1076" s="62"/>
      <c r="O1076" s="62"/>
      <c r="P1076" s="62"/>
      <c r="Q1076" s="62"/>
      <c r="R1076" s="62"/>
      <c r="S1076" s="62"/>
      <c r="T1076" s="62"/>
      <c r="U1076" s="62"/>
      <c r="V1076" s="62"/>
      <c r="W1076" s="62"/>
      <c r="X1076" s="62"/>
      <c r="Y1076" s="62"/>
      <c r="Z1076" s="62"/>
      <c r="AA1076" s="62"/>
      <c r="AB1076" s="62"/>
      <c r="AC1076" s="62"/>
      <c r="AL1076" s="61"/>
      <c r="AM1076" s="394"/>
      <c r="AN1076" s="394"/>
      <c r="AO1076" s="4"/>
      <c r="AP1076" s="4"/>
      <c r="AW1076" s="57"/>
      <c r="AX1076" s="282"/>
      <c r="AY1076" s="282"/>
      <c r="AZ1076" s="282"/>
      <c r="BA1076" s="282"/>
      <c r="BB1076" s="282"/>
      <c r="BC1076" s="282"/>
      <c r="BD1076" s="234"/>
      <c r="BE1076" s="234"/>
    </row>
    <row r="1077" spans="2:65" s="34" customFormat="1" ht="6" customHeight="1">
      <c r="L1077" s="58"/>
      <c r="M1077" s="62"/>
      <c r="N1077" s="62"/>
      <c r="O1077" s="62"/>
      <c r="P1077" s="62"/>
      <c r="Q1077" s="62"/>
      <c r="R1077" s="62"/>
      <c r="S1077" s="62"/>
      <c r="T1077" s="62"/>
      <c r="U1077" s="62"/>
      <c r="V1077" s="62"/>
      <c r="W1077" s="62"/>
      <c r="X1077" s="62"/>
      <c r="Y1077" s="62"/>
      <c r="Z1077" s="62"/>
      <c r="AA1077" s="62"/>
      <c r="AB1077" s="62"/>
      <c r="AC1077" s="62"/>
      <c r="AL1077" s="61"/>
      <c r="AM1077" s="61"/>
      <c r="AW1077" s="57"/>
      <c r="AX1077" s="282"/>
      <c r="AY1077" s="282"/>
      <c r="AZ1077" s="282"/>
      <c r="BA1077" s="282"/>
      <c r="BB1077" s="282"/>
      <c r="BC1077" s="282"/>
      <c r="BD1077" s="234"/>
      <c r="BE1077" s="234"/>
    </row>
    <row r="1078" spans="2:65" s="34" customFormat="1" ht="12.75" customHeight="1">
      <c r="B1078" s="515" t="s">
        <v>2</v>
      </c>
      <c r="C1078" s="516"/>
      <c r="D1078" s="516"/>
      <c r="E1078" s="516"/>
      <c r="F1078" s="516"/>
      <c r="G1078" s="516"/>
      <c r="H1078" s="516"/>
      <c r="I1078" s="516"/>
      <c r="J1078" s="518" t="s">
        <v>10</v>
      </c>
      <c r="K1078" s="518"/>
      <c r="L1078" s="64" t="s">
        <v>3</v>
      </c>
      <c r="M1078" s="518" t="s">
        <v>11</v>
      </c>
      <c r="N1078" s="518"/>
      <c r="O1078" s="519" t="s">
        <v>12</v>
      </c>
      <c r="P1078" s="518"/>
      <c r="Q1078" s="518"/>
      <c r="R1078" s="518"/>
      <c r="S1078" s="518"/>
      <c r="T1078" s="518"/>
      <c r="U1078" s="518" t="s">
        <v>13</v>
      </c>
      <c r="V1078" s="518"/>
      <c r="W1078" s="518"/>
      <c r="X1078" s="58"/>
      <c r="Y1078" s="58"/>
      <c r="Z1078" s="58"/>
      <c r="AA1078" s="58"/>
      <c r="AB1078" s="58"/>
      <c r="AC1078" s="58"/>
      <c r="AD1078" s="35"/>
      <c r="AE1078" s="35"/>
      <c r="AF1078" s="35"/>
      <c r="AG1078" s="35"/>
      <c r="AH1078" s="35"/>
      <c r="AI1078" s="35"/>
      <c r="AJ1078" s="35"/>
      <c r="AK1078" s="58"/>
      <c r="AL1078" s="520">
        <f ca="1">$AL$9</f>
        <v>30</v>
      </c>
      <c r="AM1078" s="521"/>
      <c r="AN1078" s="526" t="s">
        <v>4</v>
      </c>
      <c r="AO1078" s="526"/>
      <c r="AP1078" s="521">
        <v>27</v>
      </c>
      <c r="AQ1078" s="521"/>
      <c r="AR1078" s="529" t="s">
        <v>5</v>
      </c>
      <c r="AS1078" s="530"/>
      <c r="AT1078" s="58"/>
      <c r="AU1078" s="58"/>
      <c r="AW1078" s="57"/>
      <c r="AX1078" s="282"/>
      <c r="AY1078" s="282"/>
      <c r="AZ1078" s="282"/>
      <c r="BA1078" s="282"/>
      <c r="BB1078" s="282"/>
      <c r="BC1078" s="282"/>
      <c r="BD1078" s="234"/>
      <c r="BE1078" s="234"/>
    </row>
    <row r="1079" spans="2:65" s="34" customFormat="1" ht="13.5" customHeight="1">
      <c r="B1079" s="516"/>
      <c r="C1079" s="516"/>
      <c r="D1079" s="516"/>
      <c r="E1079" s="516"/>
      <c r="F1079" s="516"/>
      <c r="G1079" s="516"/>
      <c r="H1079" s="516"/>
      <c r="I1079" s="516"/>
      <c r="J1079" s="535">
        <f>$J$10</f>
        <v>0</v>
      </c>
      <c r="K1079" s="473">
        <f>$K$10</f>
        <v>0</v>
      </c>
      <c r="L1079" s="537">
        <f>$L$10</f>
        <v>0</v>
      </c>
      <c r="M1079" s="476">
        <f>$M$10</f>
        <v>0</v>
      </c>
      <c r="N1079" s="473">
        <f>$N$10</f>
        <v>0</v>
      </c>
      <c r="O1079" s="476">
        <f>$O$10</f>
        <v>0</v>
      </c>
      <c r="P1079" s="470">
        <f>$P$10</f>
        <v>0</v>
      </c>
      <c r="Q1079" s="470">
        <f>$Q$10</f>
        <v>0</v>
      </c>
      <c r="R1079" s="470">
        <f>$R$10</f>
        <v>0</v>
      </c>
      <c r="S1079" s="470">
        <f>$S$10</f>
        <v>0</v>
      </c>
      <c r="T1079" s="473">
        <f>$T$10</f>
        <v>0</v>
      </c>
      <c r="U1079" s="476">
        <f>$U$10</f>
        <v>0</v>
      </c>
      <c r="V1079" s="470">
        <f>$V$10</f>
        <v>0</v>
      </c>
      <c r="W1079" s="473">
        <f>$W$10</f>
        <v>0</v>
      </c>
      <c r="X1079" s="58"/>
      <c r="Y1079" s="58"/>
      <c r="Z1079" s="58"/>
      <c r="AA1079" s="58"/>
      <c r="AB1079" s="58"/>
      <c r="AC1079" s="58"/>
      <c r="AD1079" s="35"/>
      <c r="AE1079" s="35"/>
      <c r="AF1079" s="35"/>
      <c r="AG1079" s="35"/>
      <c r="AH1079" s="35"/>
      <c r="AI1079" s="35"/>
      <c r="AJ1079" s="35"/>
      <c r="AK1079" s="58"/>
      <c r="AL1079" s="522"/>
      <c r="AM1079" s="523"/>
      <c r="AN1079" s="527"/>
      <c r="AO1079" s="527"/>
      <c r="AP1079" s="523"/>
      <c r="AQ1079" s="523"/>
      <c r="AR1079" s="531"/>
      <c r="AS1079" s="532"/>
      <c r="AT1079" s="58"/>
      <c r="AU1079" s="58"/>
      <c r="AW1079" s="57"/>
      <c r="AX1079" s="282"/>
      <c r="AY1079" s="282"/>
      <c r="AZ1079" s="282"/>
      <c r="BA1079" s="282"/>
      <c r="BB1079" s="282"/>
      <c r="BC1079" s="282"/>
      <c r="BD1079" s="234"/>
      <c r="BE1079" s="234"/>
    </row>
    <row r="1080" spans="2:65" s="34" customFormat="1" ht="9" customHeight="1">
      <c r="B1080" s="516"/>
      <c r="C1080" s="516"/>
      <c r="D1080" s="516"/>
      <c r="E1080" s="516"/>
      <c r="F1080" s="516"/>
      <c r="G1080" s="516"/>
      <c r="H1080" s="516"/>
      <c r="I1080" s="516"/>
      <c r="J1080" s="536"/>
      <c r="K1080" s="474"/>
      <c r="L1080" s="538"/>
      <c r="M1080" s="477"/>
      <c r="N1080" s="474"/>
      <c r="O1080" s="477"/>
      <c r="P1080" s="471"/>
      <c r="Q1080" s="471"/>
      <c r="R1080" s="471"/>
      <c r="S1080" s="471"/>
      <c r="T1080" s="474"/>
      <c r="U1080" s="477"/>
      <c r="V1080" s="471"/>
      <c r="W1080" s="474"/>
      <c r="X1080" s="58"/>
      <c r="Y1080" s="58"/>
      <c r="Z1080" s="58"/>
      <c r="AA1080" s="58"/>
      <c r="AB1080" s="58"/>
      <c r="AC1080" s="58"/>
      <c r="AD1080" s="35"/>
      <c r="AE1080" s="35"/>
      <c r="AF1080" s="35"/>
      <c r="AG1080" s="35"/>
      <c r="AH1080" s="35"/>
      <c r="AI1080" s="35"/>
      <c r="AJ1080" s="35"/>
      <c r="AK1080" s="58"/>
      <c r="AL1080" s="524"/>
      <c r="AM1080" s="525"/>
      <c r="AN1080" s="528"/>
      <c r="AO1080" s="528"/>
      <c r="AP1080" s="525"/>
      <c r="AQ1080" s="525"/>
      <c r="AR1080" s="533"/>
      <c r="AS1080" s="534"/>
      <c r="AT1080" s="58"/>
      <c r="AU1080" s="58"/>
      <c r="AW1080" s="57"/>
      <c r="AX1080" s="282"/>
      <c r="AY1080" s="282"/>
      <c r="AZ1080" s="282"/>
      <c r="BA1080" s="282"/>
      <c r="BB1080" s="282"/>
      <c r="BC1080" s="282"/>
      <c r="BD1080" s="234"/>
      <c r="BE1080" s="234"/>
    </row>
    <row r="1081" spans="2:65" s="34" customFormat="1" ht="6" customHeight="1">
      <c r="B1081" s="517"/>
      <c r="C1081" s="517"/>
      <c r="D1081" s="517"/>
      <c r="E1081" s="517"/>
      <c r="F1081" s="517"/>
      <c r="G1081" s="517"/>
      <c r="H1081" s="517"/>
      <c r="I1081" s="517"/>
      <c r="J1081" s="536"/>
      <c r="K1081" s="475"/>
      <c r="L1081" s="539"/>
      <c r="M1081" s="478"/>
      <c r="N1081" s="475"/>
      <c r="O1081" s="478"/>
      <c r="P1081" s="472"/>
      <c r="Q1081" s="472"/>
      <c r="R1081" s="472"/>
      <c r="S1081" s="472"/>
      <c r="T1081" s="475"/>
      <c r="U1081" s="478"/>
      <c r="V1081" s="472"/>
      <c r="W1081" s="475"/>
      <c r="X1081" s="58"/>
      <c r="Y1081" s="58"/>
      <c r="Z1081" s="58"/>
      <c r="AA1081" s="58"/>
      <c r="AB1081" s="58"/>
      <c r="AC1081" s="58"/>
      <c r="AD1081" s="58"/>
      <c r="AE1081" s="58"/>
      <c r="AF1081" s="58"/>
      <c r="AG1081" s="58"/>
      <c r="AH1081" s="58"/>
      <c r="AI1081" s="58"/>
      <c r="AJ1081" s="58"/>
      <c r="AK1081" s="58"/>
      <c r="AN1081" s="1"/>
      <c r="AO1081" s="1"/>
      <c r="AP1081" s="1"/>
      <c r="AQ1081" s="1"/>
      <c r="AR1081" s="1"/>
      <c r="AS1081" s="1"/>
      <c r="AT1081" s="58"/>
      <c r="AU1081" s="58"/>
      <c r="AW1081" s="57"/>
      <c r="AX1081" s="282"/>
      <c r="AY1081" s="282"/>
      <c r="AZ1081" s="282"/>
      <c r="BA1081" s="282"/>
      <c r="BB1081" s="282"/>
      <c r="BC1081" s="282"/>
      <c r="BD1081" s="234"/>
      <c r="BE1081" s="234"/>
    </row>
    <row r="1082" spans="2:65" s="34" customFormat="1" ht="15" customHeight="1">
      <c r="B1082" s="455" t="s">
        <v>51</v>
      </c>
      <c r="C1082" s="456"/>
      <c r="D1082" s="456"/>
      <c r="E1082" s="456"/>
      <c r="F1082" s="456"/>
      <c r="G1082" s="456"/>
      <c r="H1082" s="456"/>
      <c r="I1082" s="457"/>
      <c r="J1082" s="455" t="s">
        <v>6</v>
      </c>
      <c r="K1082" s="456"/>
      <c r="L1082" s="456"/>
      <c r="M1082" s="456"/>
      <c r="N1082" s="464"/>
      <c r="O1082" s="467" t="s">
        <v>52</v>
      </c>
      <c r="P1082" s="456"/>
      <c r="Q1082" s="456"/>
      <c r="R1082" s="456"/>
      <c r="S1082" s="456"/>
      <c r="T1082" s="456"/>
      <c r="U1082" s="457"/>
      <c r="V1082" s="65" t="s">
        <v>53</v>
      </c>
      <c r="W1082" s="66"/>
      <c r="X1082" s="66"/>
      <c r="Y1082" s="479" t="s">
        <v>54</v>
      </c>
      <c r="Z1082" s="479"/>
      <c r="AA1082" s="479"/>
      <c r="AB1082" s="479"/>
      <c r="AC1082" s="479"/>
      <c r="AD1082" s="479"/>
      <c r="AE1082" s="479"/>
      <c r="AF1082" s="479"/>
      <c r="AG1082" s="479"/>
      <c r="AH1082" s="479"/>
      <c r="AI1082" s="66"/>
      <c r="AJ1082" s="66"/>
      <c r="AK1082" s="67"/>
      <c r="AL1082" s="480" t="s">
        <v>275</v>
      </c>
      <c r="AM1082" s="480"/>
      <c r="AN1082" s="481" t="s">
        <v>33</v>
      </c>
      <c r="AO1082" s="481"/>
      <c r="AP1082" s="481"/>
      <c r="AQ1082" s="481"/>
      <c r="AR1082" s="481"/>
      <c r="AS1082" s="482"/>
      <c r="AT1082" s="58"/>
      <c r="AU1082" s="58"/>
      <c r="AW1082" s="57"/>
      <c r="AX1082" s="282"/>
      <c r="AY1082" s="282"/>
      <c r="AZ1082" s="282"/>
      <c r="BA1082" s="282"/>
      <c r="BB1082" s="282"/>
      <c r="BC1082" s="282"/>
      <c r="BD1082" s="234"/>
      <c r="BE1082" s="234"/>
    </row>
    <row r="1083" spans="2:65" s="34" customFormat="1" ht="13.5" customHeight="1">
      <c r="B1083" s="458"/>
      <c r="C1083" s="459"/>
      <c r="D1083" s="459"/>
      <c r="E1083" s="459"/>
      <c r="F1083" s="459"/>
      <c r="G1083" s="459"/>
      <c r="H1083" s="459"/>
      <c r="I1083" s="460"/>
      <c r="J1083" s="458"/>
      <c r="K1083" s="459"/>
      <c r="L1083" s="459"/>
      <c r="M1083" s="459"/>
      <c r="N1083" s="465"/>
      <c r="O1083" s="468"/>
      <c r="P1083" s="459"/>
      <c r="Q1083" s="459"/>
      <c r="R1083" s="459"/>
      <c r="S1083" s="459"/>
      <c r="T1083" s="459"/>
      <c r="U1083" s="460"/>
      <c r="V1083" s="483" t="s">
        <v>7</v>
      </c>
      <c r="W1083" s="484"/>
      <c r="X1083" s="484"/>
      <c r="Y1083" s="485"/>
      <c r="Z1083" s="489" t="s">
        <v>16</v>
      </c>
      <c r="AA1083" s="490"/>
      <c r="AB1083" s="490"/>
      <c r="AC1083" s="491"/>
      <c r="AD1083" s="495" t="s">
        <v>17</v>
      </c>
      <c r="AE1083" s="496"/>
      <c r="AF1083" s="496"/>
      <c r="AG1083" s="497"/>
      <c r="AH1083" s="501" t="s">
        <v>135</v>
      </c>
      <c r="AI1083" s="502"/>
      <c r="AJ1083" s="502"/>
      <c r="AK1083" s="503"/>
      <c r="AL1083" s="507" t="s">
        <v>276</v>
      </c>
      <c r="AM1083" s="507"/>
      <c r="AN1083" s="509" t="s">
        <v>19</v>
      </c>
      <c r="AO1083" s="510"/>
      <c r="AP1083" s="510"/>
      <c r="AQ1083" s="510"/>
      <c r="AR1083" s="511"/>
      <c r="AS1083" s="512"/>
      <c r="AT1083" s="58"/>
      <c r="AU1083" s="58"/>
      <c r="AW1083" s="57"/>
      <c r="AX1083" s="282"/>
      <c r="AY1083" s="345" t="s">
        <v>302</v>
      </c>
      <c r="AZ1083" s="345" t="s">
        <v>302</v>
      </c>
      <c r="BA1083" s="345" t="s">
        <v>300</v>
      </c>
      <c r="BB1083" s="667" t="s">
        <v>301</v>
      </c>
      <c r="BC1083" s="668"/>
      <c r="BD1083" s="234"/>
      <c r="BE1083" s="234"/>
    </row>
    <row r="1084" spans="2:65" s="34" customFormat="1" ht="13.5" customHeight="1">
      <c r="B1084" s="461"/>
      <c r="C1084" s="462"/>
      <c r="D1084" s="462"/>
      <c r="E1084" s="462"/>
      <c r="F1084" s="462"/>
      <c r="G1084" s="462"/>
      <c r="H1084" s="462"/>
      <c r="I1084" s="463"/>
      <c r="J1084" s="461"/>
      <c r="K1084" s="462"/>
      <c r="L1084" s="462"/>
      <c r="M1084" s="462"/>
      <c r="N1084" s="466"/>
      <c r="O1084" s="469"/>
      <c r="P1084" s="462"/>
      <c r="Q1084" s="462"/>
      <c r="R1084" s="462"/>
      <c r="S1084" s="462"/>
      <c r="T1084" s="462"/>
      <c r="U1084" s="463"/>
      <c r="V1084" s="486"/>
      <c r="W1084" s="487"/>
      <c r="X1084" s="487"/>
      <c r="Y1084" s="488"/>
      <c r="Z1084" s="492"/>
      <c r="AA1084" s="493"/>
      <c r="AB1084" s="493"/>
      <c r="AC1084" s="494"/>
      <c r="AD1084" s="498"/>
      <c r="AE1084" s="499"/>
      <c r="AF1084" s="499"/>
      <c r="AG1084" s="500"/>
      <c r="AH1084" s="504"/>
      <c r="AI1084" s="505"/>
      <c r="AJ1084" s="505"/>
      <c r="AK1084" s="506"/>
      <c r="AL1084" s="508"/>
      <c r="AM1084" s="508"/>
      <c r="AN1084" s="513"/>
      <c r="AO1084" s="513"/>
      <c r="AP1084" s="513"/>
      <c r="AQ1084" s="513"/>
      <c r="AR1084" s="513"/>
      <c r="AS1084" s="514"/>
      <c r="AT1084" s="58"/>
      <c r="AU1084" s="58"/>
      <c r="AW1084" s="57"/>
      <c r="AX1084" s="282"/>
      <c r="AY1084" s="346"/>
      <c r="AZ1084" s="347" t="s">
        <v>296</v>
      </c>
      <c r="BA1084" s="347" t="s">
        <v>299</v>
      </c>
      <c r="BB1084" s="348" t="s">
        <v>297</v>
      </c>
      <c r="BC1084" s="347" t="s">
        <v>296</v>
      </c>
      <c r="BD1084" s="234"/>
      <c r="BE1084" s="234"/>
      <c r="BL1084" s="234" t="s">
        <v>310</v>
      </c>
      <c r="BM1084" s="234" t="s">
        <v>203</v>
      </c>
    </row>
    <row r="1085" spans="2:65" s="34" customFormat="1" ht="18" customHeight="1">
      <c r="B1085" s="414"/>
      <c r="C1085" s="415"/>
      <c r="D1085" s="415"/>
      <c r="E1085" s="415"/>
      <c r="F1085" s="415"/>
      <c r="G1085" s="415"/>
      <c r="H1085" s="415"/>
      <c r="I1085" s="451"/>
      <c r="J1085" s="414"/>
      <c r="K1085" s="415"/>
      <c r="L1085" s="415"/>
      <c r="M1085" s="415"/>
      <c r="N1085" s="416"/>
      <c r="O1085" s="389"/>
      <c r="P1085" s="392" t="s">
        <v>0</v>
      </c>
      <c r="Q1085" s="387"/>
      <c r="R1085" s="380" t="s">
        <v>1</v>
      </c>
      <c r="S1085" s="193"/>
      <c r="T1085" s="420" t="s">
        <v>56</v>
      </c>
      <c r="U1085" s="421"/>
      <c r="V1085" s="422"/>
      <c r="W1085" s="423"/>
      <c r="X1085" s="423"/>
      <c r="Y1085" s="76" t="s">
        <v>8</v>
      </c>
      <c r="Z1085" s="45"/>
      <c r="AA1085" s="46"/>
      <c r="AB1085" s="46"/>
      <c r="AC1085" s="44" t="s">
        <v>8</v>
      </c>
      <c r="AD1085" s="45"/>
      <c r="AE1085" s="46"/>
      <c r="AF1085" s="46"/>
      <c r="AG1085" s="47" t="s">
        <v>8</v>
      </c>
      <c r="AH1085" s="409">
        <f>IF(V1085="賃金で算定",V1086+Z1086-AD1086,0)</f>
        <v>0</v>
      </c>
      <c r="AI1085" s="410"/>
      <c r="AJ1085" s="410"/>
      <c r="AK1085" s="411"/>
      <c r="AL1085" s="68"/>
      <c r="AM1085" s="69"/>
      <c r="AN1085" s="412"/>
      <c r="AO1085" s="413"/>
      <c r="AP1085" s="413"/>
      <c r="AQ1085" s="413"/>
      <c r="AR1085" s="413"/>
      <c r="AS1085" s="47" t="s">
        <v>8</v>
      </c>
      <c r="AT1085" s="58"/>
      <c r="AU1085" s="58"/>
      <c r="AV1085" s="55" t="str">
        <f>IF(OR(O1085="",Q1085=""),"", IF(O1085&lt;20,DATE(O1085+118,Q1085,IF(S1085="",1,S1085)),DATE(O1085+88,Q1085,IF(S1085="",1,S1085))))</f>
        <v/>
      </c>
      <c r="AW1085" s="57" t="str">
        <f>IF(AV1085&lt;=設定シート!C$15,"昔",IF(AV1085&lt;=設定シート!E$15,"上",IF(AV1085&lt;=設定シート!G$15,"中","下")))</f>
        <v>下</v>
      </c>
      <c r="AX1085" s="282">
        <f>IF(AV1085&lt;=設定シート!$E$36,5,IF(AV1085&lt;=設定シート!$I$36,7,IF(AV1085&lt;=設定シート!$M$36,9,11)))</f>
        <v>11</v>
      </c>
      <c r="AY1085" s="351"/>
      <c r="AZ1085" s="349"/>
      <c r="BA1085" s="353">
        <f>AN1085</f>
        <v>0</v>
      </c>
      <c r="BB1085" s="349"/>
      <c r="BC1085" s="349"/>
      <c r="BD1085" s="234"/>
      <c r="BE1085" s="234"/>
      <c r="BL1085" s="1"/>
      <c r="BM1085" s="1"/>
    </row>
    <row r="1086" spans="2:65" s="34" customFormat="1" ht="18" customHeight="1">
      <c r="B1086" s="417"/>
      <c r="C1086" s="418"/>
      <c r="D1086" s="418"/>
      <c r="E1086" s="418"/>
      <c r="F1086" s="418"/>
      <c r="G1086" s="418"/>
      <c r="H1086" s="418"/>
      <c r="I1086" s="452"/>
      <c r="J1086" s="417"/>
      <c r="K1086" s="418"/>
      <c r="L1086" s="418"/>
      <c r="M1086" s="418"/>
      <c r="N1086" s="419"/>
      <c r="O1086" s="390"/>
      <c r="P1086" s="386" t="s">
        <v>0</v>
      </c>
      <c r="Q1086" s="388"/>
      <c r="R1086" s="35" t="s">
        <v>1</v>
      </c>
      <c r="S1086" s="196"/>
      <c r="T1086" s="424" t="s">
        <v>57</v>
      </c>
      <c r="U1086" s="425"/>
      <c r="V1086" s="426"/>
      <c r="W1086" s="427"/>
      <c r="X1086" s="427"/>
      <c r="Y1086" s="428"/>
      <c r="Z1086" s="453"/>
      <c r="AA1086" s="454"/>
      <c r="AB1086" s="454"/>
      <c r="AC1086" s="454"/>
      <c r="AD1086" s="426">
        <v>0</v>
      </c>
      <c r="AE1086" s="427"/>
      <c r="AF1086" s="427"/>
      <c r="AG1086" s="428"/>
      <c r="AH1086" s="402">
        <f>IF(V1085="賃金で算定",0,V1086+Z1086-AD1086)</f>
        <v>0</v>
      </c>
      <c r="AI1086" s="402"/>
      <c r="AJ1086" s="402"/>
      <c r="AK1086" s="403"/>
      <c r="AL1086" s="407">
        <f>IF(V1085="賃金で算定","賃金で算定",IF(OR(V1086=0,$F1103="",AV1085=""),0,IF(AW1085="昔",VLOOKUP($F1103,労務比率,AX1085,FALSE),IF(AW1085="上",VLOOKUP($F1103,労務比率,AX1085,FALSE),IF(AW1085="中",VLOOKUP($F1103,労務比率,AX1085,FALSE),VLOOKUP($F1103,労務比率,AX1085,FALSE))))))</f>
        <v>0</v>
      </c>
      <c r="AM1086" s="408"/>
      <c r="AN1086" s="404">
        <f>IF(V1085="賃金で算定",0,INT(AH1086*AL1086/100))</f>
        <v>0</v>
      </c>
      <c r="AO1086" s="405"/>
      <c r="AP1086" s="405"/>
      <c r="AQ1086" s="405"/>
      <c r="AR1086" s="405"/>
      <c r="AS1086" s="39"/>
      <c r="AT1086" s="58"/>
      <c r="AU1086" s="58"/>
      <c r="AV1086" s="55"/>
      <c r="AW1086" s="57"/>
      <c r="AX1086" s="282"/>
      <c r="AY1086" s="352">
        <f>AH1086</f>
        <v>0</v>
      </c>
      <c r="AZ1086" s="350">
        <f>IF(AV1085&lt;=設定シート!C$85,AH1086,IF(AND(AV1085&gt;=設定シート!E$85,AV1085&lt;=設定シート!G$85),AH1086*105/108,AH1086))</f>
        <v>0</v>
      </c>
      <c r="BA1086" s="347"/>
      <c r="BB1086" s="350">
        <f>IF($AL1086="賃金で算定",0,INT(AY1086*$AL1086/100))</f>
        <v>0</v>
      </c>
      <c r="BC1086" s="350">
        <f>IF(AY1086=AZ1086,BB1086,AZ1086*$AL1086/100)</f>
        <v>0</v>
      </c>
      <c r="BD1086" s="234"/>
      <c r="BE1086" s="234"/>
      <c r="BL1086" s="234">
        <f>IF(AY1086=AZ1086,0,1)</f>
        <v>0</v>
      </c>
      <c r="BM1086" s="234" t="str">
        <f>IF(BL1086=1,AL1086,"")</f>
        <v/>
      </c>
    </row>
    <row r="1087" spans="2:65" s="34" customFormat="1" ht="18" customHeight="1">
      <c r="B1087" s="414"/>
      <c r="C1087" s="415"/>
      <c r="D1087" s="415"/>
      <c r="E1087" s="415"/>
      <c r="F1087" s="415"/>
      <c r="G1087" s="415"/>
      <c r="H1087" s="415"/>
      <c r="I1087" s="451"/>
      <c r="J1087" s="414"/>
      <c r="K1087" s="415"/>
      <c r="L1087" s="415"/>
      <c r="M1087" s="415"/>
      <c r="N1087" s="416"/>
      <c r="O1087" s="389"/>
      <c r="P1087" s="392" t="s">
        <v>45</v>
      </c>
      <c r="Q1087" s="387"/>
      <c r="R1087" s="380" t="s">
        <v>46</v>
      </c>
      <c r="S1087" s="193"/>
      <c r="T1087" s="420" t="s">
        <v>47</v>
      </c>
      <c r="U1087" s="421"/>
      <c r="V1087" s="422"/>
      <c r="W1087" s="423"/>
      <c r="X1087" s="423"/>
      <c r="Y1087" s="77"/>
      <c r="Z1087" s="41"/>
      <c r="AA1087" s="42"/>
      <c r="AB1087" s="42"/>
      <c r="AC1087" s="43"/>
      <c r="AD1087" s="41"/>
      <c r="AE1087" s="42"/>
      <c r="AF1087" s="42"/>
      <c r="AG1087" s="48"/>
      <c r="AH1087" s="409">
        <f>IF(V1087="賃金で算定",V1088+Z1088-AD1088,0)</f>
        <v>0</v>
      </c>
      <c r="AI1087" s="410"/>
      <c r="AJ1087" s="410"/>
      <c r="AK1087" s="411"/>
      <c r="AL1087" s="68"/>
      <c r="AM1087" s="69"/>
      <c r="AN1087" s="412"/>
      <c r="AO1087" s="413"/>
      <c r="AP1087" s="413"/>
      <c r="AQ1087" s="413"/>
      <c r="AR1087" s="413"/>
      <c r="AS1087" s="40"/>
      <c r="AT1087" s="58"/>
      <c r="AU1087" s="58"/>
      <c r="AV1087" s="55" t="str">
        <f>IF(OR(O1087="",Q1087=""),"", IF(O1087&lt;20,DATE(O1087+118,Q1087,IF(S1087="",1,S1087)),DATE(O1087+88,Q1087,IF(S1087="",1,S1087))))</f>
        <v/>
      </c>
      <c r="AW1087" s="57" t="str">
        <f>IF(AV1087&lt;=設定シート!C$15,"昔",IF(AV1087&lt;=設定シート!E$15,"上",IF(AV1087&lt;=設定シート!G$15,"中","下")))</f>
        <v>下</v>
      </c>
      <c r="AX1087" s="282">
        <f>IF(AV1087&lt;=設定シート!$E$36,5,IF(AV1087&lt;=設定シート!$I$36,7,IF(AV1087&lt;=設定シート!$M$36,9,11)))</f>
        <v>11</v>
      </c>
      <c r="AY1087" s="351"/>
      <c r="AZ1087" s="349"/>
      <c r="BA1087" s="353">
        <f t="shared" ref="BA1087" si="610">AN1087</f>
        <v>0</v>
      </c>
      <c r="BB1087" s="349"/>
      <c r="BC1087" s="349"/>
      <c r="BD1087" s="234"/>
      <c r="BE1087" s="234"/>
      <c r="BL1087" s="234"/>
      <c r="BM1087" s="234"/>
    </row>
    <row r="1088" spans="2:65" s="34" customFormat="1" ht="18" customHeight="1">
      <c r="B1088" s="417"/>
      <c r="C1088" s="418"/>
      <c r="D1088" s="418"/>
      <c r="E1088" s="418"/>
      <c r="F1088" s="418"/>
      <c r="G1088" s="418"/>
      <c r="H1088" s="418"/>
      <c r="I1088" s="452"/>
      <c r="J1088" s="417"/>
      <c r="K1088" s="418"/>
      <c r="L1088" s="418"/>
      <c r="M1088" s="418"/>
      <c r="N1088" s="419"/>
      <c r="O1088" s="390"/>
      <c r="P1088" s="393" t="s">
        <v>45</v>
      </c>
      <c r="Q1088" s="388"/>
      <c r="R1088" s="381" t="s">
        <v>46</v>
      </c>
      <c r="S1088" s="196"/>
      <c r="T1088" s="424" t="s">
        <v>48</v>
      </c>
      <c r="U1088" s="425"/>
      <c r="V1088" s="426"/>
      <c r="W1088" s="427"/>
      <c r="X1088" s="427"/>
      <c r="Y1088" s="428"/>
      <c r="Z1088" s="453"/>
      <c r="AA1088" s="454"/>
      <c r="AB1088" s="454"/>
      <c r="AC1088" s="454"/>
      <c r="AD1088" s="426">
        <v>0</v>
      </c>
      <c r="AE1088" s="427"/>
      <c r="AF1088" s="427"/>
      <c r="AG1088" s="428"/>
      <c r="AH1088" s="402">
        <f>IF(V1087="賃金で算定",0,V1088+Z1088-AD1088)</f>
        <v>0</v>
      </c>
      <c r="AI1088" s="402"/>
      <c r="AJ1088" s="402"/>
      <c r="AK1088" s="403"/>
      <c r="AL1088" s="407">
        <f>IF(V1087="賃金で算定","賃金で算定",IF(OR(V1088=0,$F1103="",AV1087=""),0,IF(AW1087="昔",VLOOKUP($F1103,労務比率,AX1087,FALSE),IF(AW1087="上",VLOOKUP($F1103,労務比率,AX1087,FALSE),IF(AW1087="中",VLOOKUP($F1103,労務比率,AX1087,FALSE),VLOOKUP($F1103,労務比率,AX1087,FALSE))))))</f>
        <v>0</v>
      </c>
      <c r="AM1088" s="408"/>
      <c r="AN1088" s="404">
        <f>IF(V1087="賃金で算定",0,INT(AH1088*AL1088/100))</f>
        <v>0</v>
      </c>
      <c r="AO1088" s="405"/>
      <c r="AP1088" s="405"/>
      <c r="AQ1088" s="405"/>
      <c r="AR1088" s="405"/>
      <c r="AS1088" s="39"/>
      <c r="AT1088" s="58"/>
      <c r="AU1088" s="58"/>
      <c r="AV1088" s="55"/>
      <c r="AW1088" s="57"/>
      <c r="AX1088" s="282"/>
      <c r="AY1088" s="352">
        <f t="shared" ref="AY1088" si="611">AH1088</f>
        <v>0</v>
      </c>
      <c r="AZ1088" s="350">
        <f>IF(AV1087&lt;=設定シート!C$85,AH1088,IF(AND(AV1087&gt;=設定シート!E$85,AV1087&lt;=設定シート!G$85),AH1088*105/108,AH1088))</f>
        <v>0</v>
      </c>
      <c r="BA1088" s="347"/>
      <c r="BB1088" s="350">
        <f t="shared" ref="BB1088" si="612">IF($AL1088="賃金で算定",0,INT(AY1088*$AL1088/100))</f>
        <v>0</v>
      </c>
      <c r="BC1088" s="350">
        <f>IF(AY1088=AZ1088,BB1088,AZ1088*$AL1088/100)</f>
        <v>0</v>
      </c>
      <c r="BD1088" s="234"/>
      <c r="BE1088" s="234"/>
      <c r="BL1088" s="234">
        <f>IF(AY1088=AZ1088,0,1)</f>
        <v>0</v>
      </c>
      <c r="BM1088" s="234" t="str">
        <f>IF(BL1088=1,AL1088,"")</f>
        <v/>
      </c>
    </row>
    <row r="1089" spans="2:65" s="34" customFormat="1" ht="18" customHeight="1">
      <c r="B1089" s="414"/>
      <c r="C1089" s="415"/>
      <c r="D1089" s="415"/>
      <c r="E1089" s="415"/>
      <c r="F1089" s="415"/>
      <c r="G1089" s="415"/>
      <c r="H1089" s="415"/>
      <c r="I1089" s="451"/>
      <c r="J1089" s="414"/>
      <c r="K1089" s="415"/>
      <c r="L1089" s="415"/>
      <c r="M1089" s="415"/>
      <c r="N1089" s="416"/>
      <c r="O1089" s="389"/>
      <c r="P1089" s="392" t="s">
        <v>45</v>
      </c>
      <c r="Q1089" s="387"/>
      <c r="R1089" s="380" t="s">
        <v>46</v>
      </c>
      <c r="S1089" s="193"/>
      <c r="T1089" s="420" t="s">
        <v>47</v>
      </c>
      <c r="U1089" s="421"/>
      <c r="V1089" s="422"/>
      <c r="W1089" s="423"/>
      <c r="X1089" s="423"/>
      <c r="Y1089" s="77"/>
      <c r="Z1089" s="41"/>
      <c r="AA1089" s="42"/>
      <c r="AB1089" s="42"/>
      <c r="AC1089" s="43"/>
      <c r="AD1089" s="41"/>
      <c r="AE1089" s="42"/>
      <c r="AF1089" s="42"/>
      <c r="AG1089" s="48"/>
      <c r="AH1089" s="409">
        <f>IF(V1089="賃金で算定",V1090+Z1090-AD1090,0)</f>
        <v>0</v>
      </c>
      <c r="AI1089" s="410"/>
      <c r="AJ1089" s="410"/>
      <c r="AK1089" s="411"/>
      <c r="AL1089" s="68"/>
      <c r="AM1089" s="69"/>
      <c r="AN1089" s="412"/>
      <c r="AO1089" s="413"/>
      <c r="AP1089" s="413"/>
      <c r="AQ1089" s="413"/>
      <c r="AR1089" s="413"/>
      <c r="AS1089" s="40"/>
      <c r="AT1089" s="58"/>
      <c r="AU1089" s="58"/>
      <c r="AV1089" s="55" t="str">
        <f>IF(OR(O1089="",Q1089=""),"", IF(O1089&lt;20,DATE(O1089+118,Q1089,IF(S1089="",1,S1089)),DATE(O1089+88,Q1089,IF(S1089="",1,S1089))))</f>
        <v/>
      </c>
      <c r="AW1089" s="57" t="str">
        <f>IF(AV1089&lt;=設定シート!C$15,"昔",IF(AV1089&lt;=設定シート!E$15,"上",IF(AV1089&lt;=設定シート!G$15,"中","下")))</f>
        <v>下</v>
      </c>
      <c r="AX1089" s="282">
        <f>IF(AV1089&lt;=設定シート!$E$36,5,IF(AV1089&lt;=設定シート!$I$36,7,IF(AV1089&lt;=設定シート!$M$36,9,11)))</f>
        <v>11</v>
      </c>
      <c r="AY1089" s="351"/>
      <c r="AZ1089" s="349"/>
      <c r="BA1089" s="353">
        <f t="shared" ref="BA1089" si="613">AN1089</f>
        <v>0</v>
      </c>
      <c r="BB1089" s="349"/>
      <c r="BC1089" s="349"/>
      <c r="BD1089" s="234"/>
      <c r="BE1089" s="234"/>
      <c r="BL1089" s="1"/>
      <c r="BM1089" s="1"/>
    </row>
    <row r="1090" spans="2:65" s="34" customFormat="1" ht="18" customHeight="1">
      <c r="B1090" s="417"/>
      <c r="C1090" s="418"/>
      <c r="D1090" s="418"/>
      <c r="E1090" s="418"/>
      <c r="F1090" s="418"/>
      <c r="G1090" s="418"/>
      <c r="H1090" s="418"/>
      <c r="I1090" s="452"/>
      <c r="J1090" s="417"/>
      <c r="K1090" s="418"/>
      <c r="L1090" s="418"/>
      <c r="M1090" s="418"/>
      <c r="N1090" s="419"/>
      <c r="O1090" s="390"/>
      <c r="P1090" s="393" t="s">
        <v>45</v>
      </c>
      <c r="Q1090" s="388"/>
      <c r="R1090" s="381" t="s">
        <v>46</v>
      </c>
      <c r="S1090" s="196"/>
      <c r="T1090" s="424" t="s">
        <v>48</v>
      </c>
      <c r="U1090" s="425"/>
      <c r="V1090" s="426"/>
      <c r="W1090" s="427"/>
      <c r="X1090" s="427"/>
      <c r="Y1090" s="428"/>
      <c r="Z1090" s="426"/>
      <c r="AA1090" s="427"/>
      <c r="AB1090" s="427"/>
      <c r="AC1090" s="427"/>
      <c r="AD1090" s="426">
        <v>0</v>
      </c>
      <c r="AE1090" s="427"/>
      <c r="AF1090" s="427"/>
      <c r="AG1090" s="428"/>
      <c r="AH1090" s="402">
        <f>IF(V1089="賃金で算定",0,V1090+Z1090-AD1090)</f>
        <v>0</v>
      </c>
      <c r="AI1090" s="402"/>
      <c r="AJ1090" s="402"/>
      <c r="AK1090" s="403"/>
      <c r="AL1090" s="407">
        <f>IF(V1089="賃金で算定","賃金で算定",IF(OR(V1090=0,$F1103="",AV1089=""),0,IF(AW1089="昔",VLOOKUP($F1103,労務比率,AX1089,FALSE),IF(AW1089="上",VLOOKUP($F1103,労務比率,AX1089,FALSE),IF(AW1089="中",VLOOKUP($F1103,労務比率,AX1089,FALSE),VLOOKUP($F1103,労務比率,AX1089,FALSE))))))</f>
        <v>0</v>
      </c>
      <c r="AM1090" s="408"/>
      <c r="AN1090" s="404">
        <f>IF(V1089="賃金で算定",0,INT(AH1090*AL1090/100))</f>
        <v>0</v>
      </c>
      <c r="AO1090" s="405"/>
      <c r="AP1090" s="405"/>
      <c r="AQ1090" s="405"/>
      <c r="AR1090" s="405"/>
      <c r="AS1090" s="39"/>
      <c r="AT1090" s="58"/>
      <c r="AU1090" s="58"/>
      <c r="AV1090" s="55"/>
      <c r="AW1090" s="57"/>
      <c r="AX1090" s="282"/>
      <c r="AY1090" s="352">
        <f t="shared" ref="AY1090" si="614">AH1090</f>
        <v>0</v>
      </c>
      <c r="AZ1090" s="350">
        <f>IF(AV1089&lt;=設定シート!C$85,AH1090,IF(AND(AV1089&gt;=設定シート!E$85,AV1089&lt;=設定シート!G$85),AH1090*105/108,AH1090))</f>
        <v>0</v>
      </c>
      <c r="BA1090" s="347"/>
      <c r="BB1090" s="350">
        <f t="shared" ref="BB1090" si="615">IF($AL1090="賃金で算定",0,INT(AY1090*$AL1090/100))</f>
        <v>0</v>
      </c>
      <c r="BC1090" s="350">
        <f>IF(AY1090=AZ1090,BB1090,AZ1090*$AL1090/100)</f>
        <v>0</v>
      </c>
      <c r="BD1090" s="234"/>
      <c r="BE1090" s="234"/>
      <c r="BL1090" s="234">
        <f>IF(AY1090=AZ1090,0,1)</f>
        <v>0</v>
      </c>
      <c r="BM1090" s="234" t="str">
        <f>IF(BL1090=1,AL1090,"")</f>
        <v/>
      </c>
    </row>
    <row r="1091" spans="2:65" s="34" customFormat="1" ht="18" customHeight="1">
      <c r="B1091" s="414"/>
      <c r="C1091" s="415"/>
      <c r="D1091" s="415"/>
      <c r="E1091" s="415"/>
      <c r="F1091" s="415"/>
      <c r="G1091" s="415"/>
      <c r="H1091" s="415"/>
      <c r="I1091" s="451"/>
      <c r="J1091" s="414"/>
      <c r="K1091" s="415"/>
      <c r="L1091" s="415"/>
      <c r="M1091" s="415"/>
      <c r="N1091" s="416"/>
      <c r="O1091" s="389"/>
      <c r="P1091" s="392" t="s">
        <v>45</v>
      </c>
      <c r="Q1091" s="387"/>
      <c r="R1091" s="380" t="s">
        <v>46</v>
      </c>
      <c r="S1091" s="193"/>
      <c r="T1091" s="420" t="s">
        <v>47</v>
      </c>
      <c r="U1091" s="421"/>
      <c r="V1091" s="422"/>
      <c r="W1091" s="423"/>
      <c r="X1091" s="423"/>
      <c r="Y1091" s="78"/>
      <c r="Z1091" s="37"/>
      <c r="AA1091" s="38"/>
      <c r="AB1091" s="38"/>
      <c r="AC1091" s="49"/>
      <c r="AD1091" s="37"/>
      <c r="AE1091" s="38"/>
      <c r="AF1091" s="38"/>
      <c r="AG1091" s="50"/>
      <c r="AH1091" s="409">
        <f>IF(V1091="賃金で算定",V1092+Z1092-AD1092,0)</f>
        <v>0</v>
      </c>
      <c r="AI1091" s="410"/>
      <c r="AJ1091" s="410"/>
      <c r="AK1091" s="411"/>
      <c r="AL1091" s="68"/>
      <c r="AM1091" s="69"/>
      <c r="AN1091" s="412"/>
      <c r="AO1091" s="413"/>
      <c r="AP1091" s="413"/>
      <c r="AQ1091" s="413"/>
      <c r="AR1091" s="413"/>
      <c r="AS1091" s="40"/>
      <c r="AT1091" s="58"/>
      <c r="AU1091" s="58"/>
      <c r="AV1091" s="55" t="str">
        <f>IF(OR(O1091="",Q1091=""),"", IF(O1091&lt;20,DATE(O1091+118,Q1091,IF(S1091="",1,S1091)),DATE(O1091+88,Q1091,IF(S1091="",1,S1091))))</f>
        <v/>
      </c>
      <c r="AW1091" s="57" t="str">
        <f>IF(AV1091&lt;=設定シート!C$15,"昔",IF(AV1091&lt;=設定シート!E$15,"上",IF(AV1091&lt;=設定シート!G$15,"中","下")))</f>
        <v>下</v>
      </c>
      <c r="AX1091" s="282">
        <f>IF(AV1091&lt;=設定シート!$E$36,5,IF(AV1091&lt;=設定シート!$I$36,7,IF(AV1091&lt;=設定シート!$M$36,9,11)))</f>
        <v>11</v>
      </c>
      <c r="AY1091" s="351"/>
      <c r="AZ1091" s="349"/>
      <c r="BA1091" s="353">
        <f t="shared" ref="BA1091" si="616">AN1091</f>
        <v>0</v>
      </c>
      <c r="BB1091" s="349"/>
      <c r="BC1091" s="349"/>
      <c r="BD1091" s="234"/>
      <c r="BE1091" s="234"/>
      <c r="BL1091" s="1"/>
      <c r="BM1091" s="1"/>
    </row>
    <row r="1092" spans="2:65" s="34" customFormat="1" ht="18" customHeight="1">
      <c r="B1092" s="417"/>
      <c r="C1092" s="418"/>
      <c r="D1092" s="418"/>
      <c r="E1092" s="418"/>
      <c r="F1092" s="418"/>
      <c r="G1092" s="418"/>
      <c r="H1092" s="418"/>
      <c r="I1092" s="452"/>
      <c r="J1092" s="417"/>
      <c r="K1092" s="418"/>
      <c r="L1092" s="418"/>
      <c r="M1092" s="418"/>
      <c r="N1092" s="419"/>
      <c r="O1092" s="390"/>
      <c r="P1092" s="393" t="s">
        <v>45</v>
      </c>
      <c r="Q1092" s="388"/>
      <c r="R1092" s="381" t="s">
        <v>46</v>
      </c>
      <c r="S1092" s="196"/>
      <c r="T1092" s="424" t="s">
        <v>48</v>
      </c>
      <c r="U1092" s="425"/>
      <c r="V1092" s="426"/>
      <c r="W1092" s="427"/>
      <c r="X1092" s="427"/>
      <c r="Y1092" s="428"/>
      <c r="Z1092" s="453"/>
      <c r="AA1092" s="454"/>
      <c r="AB1092" s="454"/>
      <c r="AC1092" s="454"/>
      <c r="AD1092" s="426">
        <v>0</v>
      </c>
      <c r="AE1092" s="427"/>
      <c r="AF1092" s="427"/>
      <c r="AG1092" s="428"/>
      <c r="AH1092" s="402">
        <f>IF(V1091="賃金で算定",0,V1092+Z1092-AD1092)</f>
        <v>0</v>
      </c>
      <c r="AI1092" s="402"/>
      <c r="AJ1092" s="402"/>
      <c r="AK1092" s="403"/>
      <c r="AL1092" s="407">
        <f>IF(V1091="賃金で算定","賃金で算定",IF(OR(V1092=0,$F1103="",AV1091=""),0,IF(AW1091="昔",VLOOKUP($F1103,労務比率,AX1091,FALSE),IF(AW1091="上",VLOOKUP($F1103,労務比率,AX1091,FALSE),IF(AW1091="中",VLOOKUP($F1103,労務比率,AX1091,FALSE),VLOOKUP($F1103,労務比率,AX1091,FALSE))))))</f>
        <v>0</v>
      </c>
      <c r="AM1092" s="408"/>
      <c r="AN1092" s="404">
        <f>IF(V1091="賃金で算定",0,INT(AH1092*AL1092/100))</f>
        <v>0</v>
      </c>
      <c r="AO1092" s="405"/>
      <c r="AP1092" s="405"/>
      <c r="AQ1092" s="405"/>
      <c r="AR1092" s="405"/>
      <c r="AS1092" s="39"/>
      <c r="AT1092" s="58"/>
      <c r="AU1092" s="58"/>
      <c r="AV1092" s="55"/>
      <c r="AW1092" s="57"/>
      <c r="AX1092" s="282"/>
      <c r="AY1092" s="352">
        <f t="shared" ref="AY1092" si="617">AH1092</f>
        <v>0</v>
      </c>
      <c r="AZ1092" s="350">
        <f>IF(AV1091&lt;=設定シート!C$85,AH1092,IF(AND(AV1091&gt;=設定シート!E$85,AV1091&lt;=設定シート!G$85),AH1092*105/108,AH1092))</f>
        <v>0</v>
      </c>
      <c r="BA1092" s="347"/>
      <c r="BB1092" s="350">
        <f t="shared" ref="BB1092" si="618">IF($AL1092="賃金で算定",0,INT(AY1092*$AL1092/100))</f>
        <v>0</v>
      </c>
      <c r="BC1092" s="350">
        <f>IF(AY1092=AZ1092,BB1092,AZ1092*$AL1092/100)</f>
        <v>0</v>
      </c>
      <c r="BD1092" s="234"/>
      <c r="BE1092" s="234"/>
      <c r="BL1092" s="234">
        <f>IF(AY1092=AZ1092,0,1)</f>
        <v>0</v>
      </c>
      <c r="BM1092" s="234" t="str">
        <f>IF(BL1092=1,AL1092,"")</f>
        <v/>
      </c>
    </row>
    <row r="1093" spans="2:65" s="34" customFormat="1" ht="18" customHeight="1">
      <c r="B1093" s="414"/>
      <c r="C1093" s="415"/>
      <c r="D1093" s="415"/>
      <c r="E1093" s="415"/>
      <c r="F1093" s="415"/>
      <c r="G1093" s="415"/>
      <c r="H1093" s="415"/>
      <c r="I1093" s="451"/>
      <c r="J1093" s="414"/>
      <c r="K1093" s="415"/>
      <c r="L1093" s="415"/>
      <c r="M1093" s="415"/>
      <c r="N1093" s="416"/>
      <c r="O1093" s="389"/>
      <c r="P1093" s="392" t="s">
        <v>45</v>
      </c>
      <c r="Q1093" s="387"/>
      <c r="R1093" s="380" t="s">
        <v>46</v>
      </c>
      <c r="S1093" s="193"/>
      <c r="T1093" s="420" t="s">
        <v>47</v>
      </c>
      <c r="U1093" s="421"/>
      <c r="V1093" s="422"/>
      <c r="W1093" s="423"/>
      <c r="X1093" s="423"/>
      <c r="Y1093" s="77"/>
      <c r="Z1093" s="41"/>
      <c r="AA1093" s="42"/>
      <c r="AB1093" s="42"/>
      <c r="AC1093" s="43"/>
      <c r="AD1093" s="41"/>
      <c r="AE1093" s="42"/>
      <c r="AF1093" s="42"/>
      <c r="AG1093" s="48"/>
      <c r="AH1093" s="409">
        <f>IF(V1093="賃金で算定",V1094+Z1094-AD1094,0)</f>
        <v>0</v>
      </c>
      <c r="AI1093" s="410"/>
      <c r="AJ1093" s="410"/>
      <c r="AK1093" s="411"/>
      <c r="AL1093" s="68"/>
      <c r="AM1093" s="69"/>
      <c r="AN1093" s="412"/>
      <c r="AO1093" s="413"/>
      <c r="AP1093" s="413"/>
      <c r="AQ1093" s="413"/>
      <c r="AR1093" s="413"/>
      <c r="AS1093" s="40"/>
      <c r="AT1093" s="58"/>
      <c r="AU1093" s="58"/>
      <c r="AV1093" s="55" t="str">
        <f>IF(OR(O1093="",Q1093=""),"", IF(O1093&lt;20,DATE(O1093+118,Q1093,IF(S1093="",1,S1093)),DATE(O1093+88,Q1093,IF(S1093="",1,S1093))))</f>
        <v/>
      </c>
      <c r="AW1093" s="57" t="str">
        <f>IF(AV1093&lt;=設定シート!C$15,"昔",IF(AV1093&lt;=設定シート!E$15,"上",IF(AV1093&lt;=設定シート!G$15,"中","下")))</f>
        <v>下</v>
      </c>
      <c r="AX1093" s="282">
        <f>IF(AV1093&lt;=設定シート!$E$36,5,IF(AV1093&lt;=設定シート!$I$36,7,IF(AV1093&lt;=設定シート!$M$36,9,11)))</f>
        <v>11</v>
      </c>
      <c r="AY1093" s="351"/>
      <c r="AZ1093" s="349"/>
      <c r="BA1093" s="353">
        <f t="shared" ref="BA1093" si="619">AN1093</f>
        <v>0</v>
      </c>
      <c r="BB1093" s="349"/>
      <c r="BC1093" s="349"/>
      <c r="BD1093" s="234"/>
      <c r="BE1093" s="234"/>
      <c r="BL1093" s="1"/>
      <c r="BM1093" s="1"/>
    </row>
    <row r="1094" spans="2:65" s="34" customFormat="1" ht="18" customHeight="1">
      <c r="B1094" s="417"/>
      <c r="C1094" s="418"/>
      <c r="D1094" s="418"/>
      <c r="E1094" s="418"/>
      <c r="F1094" s="418"/>
      <c r="G1094" s="418"/>
      <c r="H1094" s="418"/>
      <c r="I1094" s="452"/>
      <c r="J1094" s="417"/>
      <c r="K1094" s="418"/>
      <c r="L1094" s="418"/>
      <c r="M1094" s="418"/>
      <c r="N1094" s="419"/>
      <c r="O1094" s="390"/>
      <c r="P1094" s="393" t="s">
        <v>45</v>
      </c>
      <c r="Q1094" s="388"/>
      <c r="R1094" s="381" t="s">
        <v>46</v>
      </c>
      <c r="S1094" s="196"/>
      <c r="T1094" s="424" t="s">
        <v>48</v>
      </c>
      <c r="U1094" s="425"/>
      <c r="V1094" s="426"/>
      <c r="W1094" s="427"/>
      <c r="X1094" s="427"/>
      <c r="Y1094" s="428"/>
      <c r="Z1094" s="426"/>
      <c r="AA1094" s="427"/>
      <c r="AB1094" s="427"/>
      <c r="AC1094" s="427"/>
      <c r="AD1094" s="426">
        <v>0</v>
      </c>
      <c r="AE1094" s="427"/>
      <c r="AF1094" s="427"/>
      <c r="AG1094" s="428"/>
      <c r="AH1094" s="402">
        <f>IF(V1093="賃金で算定",0,V1094+Z1094-AD1094)</f>
        <v>0</v>
      </c>
      <c r="AI1094" s="402"/>
      <c r="AJ1094" s="402"/>
      <c r="AK1094" s="403"/>
      <c r="AL1094" s="407">
        <f>IF(V1093="賃金で算定","賃金で算定",IF(OR(V1094=0,$F1103="",AV1093=""),0,IF(AW1093="昔",VLOOKUP($F1103,労務比率,AX1093,FALSE),IF(AW1093="上",VLOOKUP($F1103,労務比率,AX1093,FALSE),IF(AW1093="中",VLOOKUP($F1103,労務比率,AX1093,FALSE),VLOOKUP($F1103,労務比率,AX1093,FALSE))))))</f>
        <v>0</v>
      </c>
      <c r="AM1094" s="408"/>
      <c r="AN1094" s="404">
        <f>IF(V1093="賃金で算定",0,INT(AH1094*AL1094/100))</f>
        <v>0</v>
      </c>
      <c r="AO1094" s="405"/>
      <c r="AP1094" s="405"/>
      <c r="AQ1094" s="405"/>
      <c r="AR1094" s="405"/>
      <c r="AS1094" s="39"/>
      <c r="AT1094" s="58"/>
      <c r="AU1094" s="58"/>
      <c r="AV1094" s="55"/>
      <c r="AW1094" s="57"/>
      <c r="AX1094" s="282"/>
      <c r="AY1094" s="352">
        <f t="shared" ref="AY1094" si="620">AH1094</f>
        <v>0</v>
      </c>
      <c r="AZ1094" s="350">
        <f>IF(AV1093&lt;=設定シート!C$85,AH1094,IF(AND(AV1093&gt;=設定シート!E$85,AV1093&lt;=設定シート!G$85),AH1094*105/108,AH1094))</f>
        <v>0</v>
      </c>
      <c r="BA1094" s="347"/>
      <c r="BB1094" s="350">
        <f t="shared" ref="BB1094" si="621">IF($AL1094="賃金で算定",0,INT(AY1094*$AL1094/100))</f>
        <v>0</v>
      </c>
      <c r="BC1094" s="350">
        <f>IF(AY1094=AZ1094,BB1094,AZ1094*$AL1094/100)</f>
        <v>0</v>
      </c>
      <c r="BD1094" s="234"/>
      <c r="BE1094" s="234"/>
      <c r="BL1094" s="234">
        <f>IF(AY1094=AZ1094,0,1)</f>
        <v>0</v>
      </c>
      <c r="BM1094" s="234" t="str">
        <f>IF(BL1094=1,AL1094,"")</f>
        <v/>
      </c>
    </row>
    <row r="1095" spans="2:65" s="34" customFormat="1" ht="18" customHeight="1">
      <c r="B1095" s="414"/>
      <c r="C1095" s="415"/>
      <c r="D1095" s="415"/>
      <c r="E1095" s="415"/>
      <c r="F1095" s="415"/>
      <c r="G1095" s="415"/>
      <c r="H1095" s="415"/>
      <c r="I1095" s="451"/>
      <c r="J1095" s="414"/>
      <c r="K1095" s="415"/>
      <c r="L1095" s="415"/>
      <c r="M1095" s="415"/>
      <c r="N1095" s="416"/>
      <c r="O1095" s="389"/>
      <c r="P1095" s="392" t="s">
        <v>45</v>
      </c>
      <c r="Q1095" s="387"/>
      <c r="R1095" s="380" t="s">
        <v>46</v>
      </c>
      <c r="S1095" s="193"/>
      <c r="T1095" s="420" t="s">
        <v>47</v>
      </c>
      <c r="U1095" s="421"/>
      <c r="V1095" s="422"/>
      <c r="W1095" s="423"/>
      <c r="X1095" s="423"/>
      <c r="Y1095" s="77"/>
      <c r="Z1095" s="41"/>
      <c r="AA1095" s="42"/>
      <c r="AB1095" s="42"/>
      <c r="AC1095" s="43"/>
      <c r="AD1095" s="41"/>
      <c r="AE1095" s="42"/>
      <c r="AF1095" s="42"/>
      <c r="AG1095" s="48"/>
      <c r="AH1095" s="409">
        <f>IF(V1095="賃金で算定",V1096+Z1096-AD1096,0)</f>
        <v>0</v>
      </c>
      <c r="AI1095" s="410"/>
      <c r="AJ1095" s="410"/>
      <c r="AK1095" s="411"/>
      <c r="AL1095" s="68"/>
      <c r="AM1095" s="69"/>
      <c r="AN1095" s="412"/>
      <c r="AO1095" s="413"/>
      <c r="AP1095" s="413"/>
      <c r="AQ1095" s="413"/>
      <c r="AR1095" s="413"/>
      <c r="AS1095" s="40"/>
      <c r="AT1095" s="58"/>
      <c r="AU1095" s="58"/>
      <c r="AV1095" s="55" t="str">
        <f>IF(OR(O1095="",Q1095=""),"", IF(O1095&lt;20,DATE(O1095+118,Q1095,IF(S1095="",1,S1095)),DATE(O1095+88,Q1095,IF(S1095="",1,S1095))))</f>
        <v/>
      </c>
      <c r="AW1095" s="57" t="str">
        <f>IF(AV1095&lt;=設定シート!C$15,"昔",IF(AV1095&lt;=設定シート!E$15,"上",IF(AV1095&lt;=設定シート!G$15,"中","下")))</f>
        <v>下</v>
      </c>
      <c r="AX1095" s="282">
        <f>IF(AV1095&lt;=設定シート!$E$36,5,IF(AV1095&lt;=設定シート!$I$36,7,IF(AV1095&lt;=設定シート!$M$36,9,11)))</f>
        <v>11</v>
      </c>
      <c r="AY1095" s="351"/>
      <c r="AZ1095" s="349"/>
      <c r="BA1095" s="353">
        <f t="shared" ref="BA1095" si="622">AN1095</f>
        <v>0</v>
      </c>
      <c r="BB1095" s="349"/>
      <c r="BC1095" s="349"/>
      <c r="BD1095" s="234"/>
      <c r="BE1095" s="234"/>
      <c r="BL1095" s="1"/>
      <c r="BM1095" s="1"/>
    </row>
    <row r="1096" spans="2:65" s="34" customFormat="1" ht="18" customHeight="1">
      <c r="B1096" s="417"/>
      <c r="C1096" s="418"/>
      <c r="D1096" s="418"/>
      <c r="E1096" s="418"/>
      <c r="F1096" s="418"/>
      <c r="G1096" s="418"/>
      <c r="H1096" s="418"/>
      <c r="I1096" s="452"/>
      <c r="J1096" s="417"/>
      <c r="K1096" s="418"/>
      <c r="L1096" s="418"/>
      <c r="M1096" s="418"/>
      <c r="N1096" s="419"/>
      <c r="O1096" s="390"/>
      <c r="P1096" s="393" t="s">
        <v>45</v>
      </c>
      <c r="Q1096" s="388"/>
      <c r="R1096" s="381" t="s">
        <v>46</v>
      </c>
      <c r="S1096" s="196"/>
      <c r="T1096" s="424" t="s">
        <v>48</v>
      </c>
      <c r="U1096" s="425"/>
      <c r="V1096" s="426"/>
      <c r="W1096" s="427"/>
      <c r="X1096" s="427"/>
      <c r="Y1096" s="428"/>
      <c r="Z1096" s="426"/>
      <c r="AA1096" s="427"/>
      <c r="AB1096" s="427"/>
      <c r="AC1096" s="427"/>
      <c r="AD1096" s="426">
        <v>0</v>
      </c>
      <c r="AE1096" s="427"/>
      <c r="AF1096" s="427"/>
      <c r="AG1096" s="428"/>
      <c r="AH1096" s="402">
        <f>IF(V1095="賃金で算定",0,V1096+Z1096-AD1096)</f>
        <v>0</v>
      </c>
      <c r="AI1096" s="402"/>
      <c r="AJ1096" s="402"/>
      <c r="AK1096" s="403"/>
      <c r="AL1096" s="407">
        <f>IF(V1095="賃金で算定","賃金で算定",IF(OR(V1096=0,$F1103="",AV1095=""),0,IF(AW1095="昔",VLOOKUP($F1103,労務比率,AX1095,FALSE),IF(AW1095="上",VLOOKUP($F1103,労務比率,AX1095,FALSE),IF(AW1095="中",VLOOKUP($F1103,労務比率,AX1095,FALSE),VLOOKUP($F1103,労務比率,AX1095,FALSE))))))</f>
        <v>0</v>
      </c>
      <c r="AM1096" s="408"/>
      <c r="AN1096" s="404">
        <f>IF(V1095="賃金で算定",0,INT(AH1096*AL1096/100))</f>
        <v>0</v>
      </c>
      <c r="AO1096" s="405"/>
      <c r="AP1096" s="405"/>
      <c r="AQ1096" s="405"/>
      <c r="AR1096" s="405"/>
      <c r="AS1096" s="39"/>
      <c r="AT1096" s="58"/>
      <c r="AU1096" s="58"/>
      <c r="AV1096" s="55"/>
      <c r="AW1096" s="57"/>
      <c r="AX1096" s="282"/>
      <c r="AY1096" s="352">
        <f t="shared" ref="AY1096" si="623">AH1096</f>
        <v>0</v>
      </c>
      <c r="AZ1096" s="350">
        <f>IF(AV1095&lt;=設定シート!C$85,AH1096,IF(AND(AV1095&gt;=設定シート!E$85,AV1095&lt;=設定シート!G$85),AH1096*105/108,AH1096))</f>
        <v>0</v>
      </c>
      <c r="BA1096" s="347"/>
      <c r="BB1096" s="350">
        <f t="shared" ref="BB1096" si="624">IF($AL1096="賃金で算定",0,INT(AY1096*$AL1096/100))</f>
        <v>0</v>
      </c>
      <c r="BC1096" s="350">
        <f>IF(AY1096=AZ1096,BB1096,AZ1096*$AL1096/100)</f>
        <v>0</v>
      </c>
      <c r="BD1096" s="234"/>
      <c r="BE1096" s="234"/>
      <c r="BL1096" s="234">
        <f>IF(AY1096=AZ1096,0,1)</f>
        <v>0</v>
      </c>
      <c r="BM1096" s="234" t="str">
        <f>IF(BL1096=1,AL1096,"")</f>
        <v/>
      </c>
    </row>
    <row r="1097" spans="2:65" s="34" customFormat="1" ht="18" customHeight="1">
      <c r="B1097" s="414"/>
      <c r="C1097" s="415"/>
      <c r="D1097" s="415"/>
      <c r="E1097" s="415"/>
      <c r="F1097" s="415"/>
      <c r="G1097" s="415"/>
      <c r="H1097" s="415"/>
      <c r="I1097" s="451"/>
      <c r="J1097" s="414"/>
      <c r="K1097" s="415"/>
      <c r="L1097" s="415"/>
      <c r="M1097" s="415"/>
      <c r="N1097" s="416"/>
      <c r="O1097" s="389"/>
      <c r="P1097" s="392" t="s">
        <v>45</v>
      </c>
      <c r="Q1097" s="387"/>
      <c r="R1097" s="380" t="s">
        <v>46</v>
      </c>
      <c r="S1097" s="193"/>
      <c r="T1097" s="420" t="s">
        <v>47</v>
      </c>
      <c r="U1097" s="421"/>
      <c r="V1097" s="422"/>
      <c r="W1097" s="423"/>
      <c r="X1097" s="423"/>
      <c r="Y1097" s="77"/>
      <c r="Z1097" s="41"/>
      <c r="AA1097" s="42"/>
      <c r="AB1097" s="42"/>
      <c r="AC1097" s="43"/>
      <c r="AD1097" s="41"/>
      <c r="AE1097" s="42"/>
      <c r="AF1097" s="42"/>
      <c r="AG1097" s="48"/>
      <c r="AH1097" s="409">
        <f>IF(V1097="賃金で算定",V1098+Z1098-AD1098,0)</f>
        <v>0</v>
      </c>
      <c r="AI1097" s="410"/>
      <c r="AJ1097" s="410"/>
      <c r="AK1097" s="411"/>
      <c r="AL1097" s="68"/>
      <c r="AM1097" s="69"/>
      <c r="AN1097" s="412"/>
      <c r="AO1097" s="413"/>
      <c r="AP1097" s="413"/>
      <c r="AQ1097" s="413"/>
      <c r="AR1097" s="413"/>
      <c r="AS1097" s="40"/>
      <c r="AT1097" s="58"/>
      <c r="AU1097" s="58"/>
      <c r="AV1097" s="55" t="str">
        <f>IF(OR(O1097="",Q1097=""),"", IF(O1097&lt;20,DATE(O1097+118,Q1097,IF(S1097="",1,S1097)),DATE(O1097+88,Q1097,IF(S1097="",1,S1097))))</f>
        <v/>
      </c>
      <c r="AW1097" s="57" t="str">
        <f>IF(AV1097&lt;=設定シート!C$15,"昔",IF(AV1097&lt;=設定シート!E$15,"上",IF(AV1097&lt;=設定シート!G$15,"中","下")))</f>
        <v>下</v>
      </c>
      <c r="AX1097" s="282">
        <f>IF(AV1097&lt;=設定シート!$E$36,5,IF(AV1097&lt;=設定シート!$I$36,7,IF(AV1097&lt;=設定シート!$M$36,9,11)))</f>
        <v>11</v>
      </c>
      <c r="AY1097" s="351"/>
      <c r="AZ1097" s="349"/>
      <c r="BA1097" s="353">
        <f t="shared" ref="BA1097" si="625">AN1097</f>
        <v>0</v>
      </c>
      <c r="BB1097" s="349"/>
      <c r="BC1097" s="349"/>
      <c r="BD1097" s="234"/>
      <c r="BE1097" s="234"/>
      <c r="BL1097" s="1"/>
      <c r="BM1097" s="1"/>
    </row>
    <row r="1098" spans="2:65" s="34" customFormat="1" ht="18" customHeight="1">
      <c r="B1098" s="417"/>
      <c r="C1098" s="418"/>
      <c r="D1098" s="418"/>
      <c r="E1098" s="418"/>
      <c r="F1098" s="418"/>
      <c r="G1098" s="418"/>
      <c r="H1098" s="418"/>
      <c r="I1098" s="452"/>
      <c r="J1098" s="417"/>
      <c r="K1098" s="418"/>
      <c r="L1098" s="418"/>
      <c r="M1098" s="418"/>
      <c r="N1098" s="419"/>
      <c r="O1098" s="390"/>
      <c r="P1098" s="393" t="s">
        <v>45</v>
      </c>
      <c r="Q1098" s="388"/>
      <c r="R1098" s="381" t="s">
        <v>46</v>
      </c>
      <c r="S1098" s="196"/>
      <c r="T1098" s="424" t="s">
        <v>48</v>
      </c>
      <c r="U1098" s="425"/>
      <c r="V1098" s="426"/>
      <c r="W1098" s="427"/>
      <c r="X1098" s="427"/>
      <c r="Y1098" s="428"/>
      <c r="Z1098" s="426"/>
      <c r="AA1098" s="427"/>
      <c r="AB1098" s="427"/>
      <c r="AC1098" s="427"/>
      <c r="AD1098" s="426">
        <v>0</v>
      </c>
      <c r="AE1098" s="427"/>
      <c r="AF1098" s="427"/>
      <c r="AG1098" s="428"/>
      <c r="AH1098" s="402">
        <f>IF(V1097="賃金で算定",0,V1098+Z1098-AD1098)</f>
        <v>0</v>
      </c>
      <c r="AI1098" s="402"/>
      <c r="AJ1098" s="402"/>
      <c r="AK1098" s="403"/>
      <c r="AL1098" s="407">
        <f>IF(V1097="賃金で算定","賃金で算定",IF(OR(V1098=0,$F1103="",AV1097=""),0,IF(AW1097="昔",VLOOKUP($F1103,労務比率,AX1097,FALSE),IF(AW1097="上",VLOOKUP($F1103,労務比率,AX1097,FALSE),IF(AW1097="中",VLOOKUP($F1103,労務比率,AX1097,FALSE),VLOOKUP($F1103,労務比率,AX1097,FALSE))))))</f>
        <v>0</v>
      </c>
      <c r="AM1098" s="408"/>
      <c r="AN1098" s="404">
        <f>IF(V1097="賃金で算定",0,INT(AH1098*AL1098/100))</f>
        <v>0</v>
      </c>
      <c r="AO1098" s="405"/>
      <c r="AP1098" s="405"/>
      <c r="AQ1098" s="405"/>
      <c r="AR1098" s="405"/>
      <c r="AS1098" s="39"/>
      <c r="AT1098" s="58"/>
      <c r="AU1098" s="58"/>
      <c r="AV1098" s="55"/>
      <c r="AW1098" s="57"/>
      <c r="AX1098" s="282"/>
      <c r="AY1098" s="352">
        <f t="shared" ref="AY1098" si="626">AH1098</f>
        <v>0</v>
      </c>
      <c r="AZ1098" s="350">
        <f>IF(AV1097&lt;=設定シート!C$85,AH1098,IF(AND(AV1097&gt;=設定シート!E$85,AV1097&lt;=設定シート!G$85),AH1098*105/108,AH1098))</f>
        <v>0</v>
      </c>
      <c r="BA1098" s="347"/>
      <c r="BB1098" s="350">
        <f t="shared" ref="BB1098" si="627">IF($AL1098="賃金で算定",0,INT(AY1098*$AL1098/100))</f>
        <v>0</v>
      </c>
      <c r="BC1098" s="350">
        <f>IF(AY1098=AZ1098,BB1098,AZ1098*$AL1098/100)</f>
        <v>0</v>
      </c>
      <c r="BD1098" s="234"/>
      <c r="BE1098" s="234"/>
      <c r="BL1098" s="234">
        <f>IF(AY1098=AZ1098,0,1)</f>
        <v>0</v>
      </c>
      <c r="BM1098" s="234" t="str">
        <f>IF(BL1098=1,AL1098,"")</f>
        <v/>
      </c>
    </row>
    <row r="1099" spans="2:65" s="34" customFormat="1" ht="18" customHeight="1">
      <c r="B1099" s="414"/>
      <c r="C1099" s="415"/>
      <c r="D1099" s="415"/>
      <c r="E1099" s="415"/>
      <c r="F1099" s="415"/>
      <c r="G1099" s="415"/>
      <c r="H1099" s="415"/>
      <c r="I1099" s="451"/>
      <c r="J1099" s="414"/>
      <c r="K1099" s="415"/>
      <c r="L1099" s="415"/>
      <c r="M1099" s="415"/>
      <c r="N1099" s="416"/>
      <c r="O1099" s="389"/>
      <c r="P1099" s="392" t="s">
        <v>45</v>
      </c>
      <c r="Q1099" s="387"/>
      <c r="R1099" s="380" t="s">
        <v>46</v>
      </c>
      <c r="S1099" s="193"/>
      <c r="T1099" s="420" t="s">
        <v>47</v>
      </c>
      <c r="U1099" s="421"/>
      <c r="V1099" s="422"/>
      <c r="W1099" s="423"/>
      <c r="X1099" s="423"/>
      <c r="Y1099" s="77"/>
      <c r="Z1099" s="41"/>
      <c r="AA1099" s="42"/>
      <c r="AB1099" s="42"/>
      <c r="AC1099" s="43"/>
      <c r="AD1099" s="41"/>
      <c r="AE1099" s="42"/>
      <c r="AF1099" s="42"/>
      <c r="AG1099" s="48"/>
      <c r="AH1099" s="409">
        <f>IF(V1099="賃金で算定",V1100+Z1100-AD1100,0)</f>
        <v>0</v>
      </c>
      <c r="AI1099" s="410"/>
      <c r="AJ1099" s="410"/>
      <c r="AK1099" s="411"/>
      <c r="AL1099" s="68"/>
      <c r="AM1099" s="69"/>
      <c r="AN1099" s="412"/>
      <c r="AO1099" s="413"/>
      <c r="AP1099" s="413"/>
      <c r="AQ1099" s="413"/>
      <c r="AR1099" s="413"/>
      <c r="AS1099" s="40"/>
      <c r="AT1099" s="58"/>
      <c r="AU1099" s="58"/>
      <c r="AV1099" s="55" t="str">
        <f>IF(OR(O1099="",Q1099=""),"", IF(O1099&lt;20,DATE(O1099+118,Q1099,IF(S1099="",1,S1099)),DATE(O1099+88,Q1099,IF(S1099="",1,S1099))))</f>
        <v/>
      </c>
      <c r="AW1099" s="57" t="str">
        <f>IF(AV1099&lt;=設定シート!C$15,"昔",IF(AV1099&lt;=設定シート!E$15,"上",IF(AV1099&lt;=設定シート!G$15,"中","下")))</f>
        <v>下</v>
      </c>
      <c r="AX1099" s="282">
        <f>IF(AV1099&lt;=設定シート!$E$36,5,IF(AV1099&lt;=設定シート!$I$36,7,IF(AV1099&lt;=設定シート!$M$36,9,11)))</f>
        <v>11</v>
      </c>
      <c r="AY1099" s="351"/>
      <c r="AZ1099" s="349"/>
      <c r="BA1099" s="353">
        <f t="shared" ref="BA1099" si="628">AN1099</f>
        <v>0</v>
      </c>
      <c r="BB1099" s="349"/>
      <c r="BC1099" s="349"/>
      <c r="BD1099" s="234"/>
      <c r="BE1099" s="234"/>
      <c r="BL1099" s="1"/>
      <c r="BM1099" s="1"/>
    </row>
    <row r="1100" spans="2:65" s="34" customFormat="1" ht="18" customHeight="1">
      <c r="B1100" s="417"/>
      <c r="C1100" s="418"/>
      <c r="D1100" s="418"/>
      <c r="E1100" s="418"/>
      <c r="F1100" s="418"/>
      <c r="G1100" s="418"/>
      <c r="H1100" s="418"/>
      <c r="I1100" s="452"/>
      <c r="J1100" s="417"/>
      <c r="K1100" s="418"/>
      <c r="L1100" s="418"/>
      <c r="M1100" s="418"/>
      <c r="N1100" s="419"/>
      <c r="O1100" s="390"/>
      <c r="P1100" s="393" t="s">
        <v>45</v>
      </c>
      <c r="Q1100" s="388"/>
      <c r="R1100" s="381" t="s">
        <v>46</v>
      </c>
      <c r="S1100" s="196"/>
      <c r="T1100" s="424" t="s">
        <v>48</v>
      </c>
      <c r="U1100" s="425"/>
      <c r="V1100" s="426"/>
      <c r="W1100" s="427"/>
      <c r="X1100" s="427"/>
      <c r="Y1100" s="428"/>
      <c r="Z1100" s="426"/>
      <c r="AA1100" s="427"/>
      <c r="AB1100" s="427"/>
      <c r="AC1100" s="427"/>
      <c r="AD1100" s="426">
        <v>0</v>
      </c>
      <c r="AE1100" s="427"/>
      <c r="AF1100" s="427"/>
      <c r="AG1100" s="428"/>
      <c r="AH1100" s="402">
        <f>IF(V1099="賃金で算定",0,V1100+Z1100-AD1100)</f>
        <v>0</v>
      </c>
      <c r="AI1100" s="402"/>
      <c r="AJ1100" s="402"/>
      <c r="AK1100" s="403"/>
      <c r="AL1100" s="407">
        <f>IF(V1099="賃金で算定","賃金で算定",IF(OR(V1100=0,$F1103="",AV1099=""),0,IF(AW1099="昔",VLOOKUP($F1103,労務比率,AX1099,FALSE),IF(AW1099="上",VLOOKUP($F1103,労務比率,AX1099,FALSE),IF(AW1099="中",VLOOKUP($F1103,労務比率,AX1099,FALSE),VLOOKUP($F1103,労務比率,AX1099,FALSE))))))</f>
        <v>0</v>
      </c>
      <c r="AM1100" s="408"/>
      <c r="AN1100" s="404">
        <f>IF(V1099="賃金で算定",0,INT(AH1100*AL1100/100))</f>
        <v>0</v>
      </c>
      <c r="AO1100" s="405"/>
      <c r="AP1100" s="405"/>
      <c r="AQ1100" s="405"/>
      <c r="AR1100" s="405"/>
      <c r="AS1100" s="39"/>
      <c r="AT1100" s="58"/>
      <c r="AU1100" s="58"/>
      <c r="AV1100" s="55"/>
      <c r="AW1100" s="57"/>
      <c r="AX1100" s="282"/>
      <c r="AY1100" s="352">
        <f t="shared" ref="AY1100" si="629">AH1100</f>
        <v>0</v>
      </c>
      <c r="AZ1100" s="350">
        <f>IF(AV1099&lt;=設定シート!C$85,AH1100,IF(AND(AV1099&gt;=設定シート!E$85,AV1099&lt;=設定シート!G$85),AH1100*105/108,AH1100))</f>
        <v>0</v>
      </c>
      <c r="BA1100" s="347"/>
      <c r="BB1100" s="350">
        <f t="shared" ref="BB1100" si="630">IF($AL1100="賃金で算定",0,INT(AY1100*$AL1100/100))</f>
        <v>0</v>
      </c>
      <c r="BC1100" s="350">
        <f>IF(AY1100=AZ1100,BB1100,AZ1100*$AL1100/100)</f>
        <v>0</v>
      </c>
      <c r="BD1100" s="234"/>
      <c r="BE1100" s="234"/>
      <c r="BL1100" s="234">
        <f>IF(AY1100=AZ1100,0,1)</f>
        <v>0</v>
      </c>
      <c r="BM1100" s="234" t="str">
        <f>IF(BL1100=1,AL1100,"")</f>
        <v/>
      </c>
    </row>
    <row r="1101" spans="2:65" s="34" customFormat="1" ht="18" customHeight="1">
      <c r="B1101" s="414"/>
      <c r="C1101" s="415"/>
      <c r="D1101" s="415"/>
      <c r="E1101" s="415"/>
      <c r="F1101" s="415"/>
      <c r="G1101" s="415"/>
      <c r="H1101" s="415"/>
      <c r="I1101" s="451"/>
      <c r="J1101" s="414"/>
      <c r="K1101" s="415"/>
      <c r="L1101" s="415"/>
      <c r="M1101" s="415"/>
      <c r="N1101" s="416"/>
      <c r="O1101" s="389"/>
      <c r="P1101" s="392" t="s">
        <v>45</v>
      </c>
      <c r="Q1101" s="387"/>
      <c r="R1101" s="380" t="s">
        <v>46</v>
      </c>
      <c r="S1101" s="193"/>
      <c r="T1101" s="420" t="s">
        <v>47</v>
      </c>
      <c r="U1101" s="421"/>
      <c r="V1101" s="422"/>
      <c r="W1101" s="423"/>
      <c r="X1101" s="423"/>
      <c r="Y1101" s="77"/>
      <c r="Z1101" s="41"/>
      <c r="AA1101" s="42"/>
      <c r="AB1101" s="42"/>
      <c r="AC1101" s="43"/>
      <c r="AD1101" s="41"/>
      <c r="AE1101" s="42"/>
      <c r="AF1101" s="42"/>
      <c r="AG1101" s="48"/>
      <c r="AH1101" s="409">
        <f>IF(V1101="賃金で算定",V1102+Z1102-AD1102,0)</f>
        <v>0</v>
      </c>
      <c r="AI1101" s="410"/>
      <c r="AJ1101" s="410"/>
      <c r="AK1101" s="411"/>
      <c r="AL1101" s="68"/>
      <c r="AM1101" s="69"/>
      <c r="AN1101" s="412"/>
      <c r="AO1101" s="413"/>
      <c r="AP1101" s="413"/>
      <c r="AQ1101" s="413"/>
      <c r="AR1101" s="413"/>
      <c r="AS1101" s="40"/>
      <c r="AT1101" s="58"/>
      <c r="AU1101" s="58"/>
      <c r="AV1101" s="55" t="str">
        <f>IF(OR(O1101="",Q1101=""),"", IF(O1101&lt;20,DATE(O1101+118,Q1101,IF(S1101="",1,S1101)),DATE(O1101+88,Q1101,IF(S1101="",1,S1101))))</f>
        <v/>
      </c>
      <c r="AW1101" s="57" t="str">
        <f>IF(AV1101&lt;=設定シート!C$15,"昔",IF(AV1101&lt;=設定シート!E$15,"上",IF(AV1101&lt;=設定シート!G$15,"中","下")))</f>
        <v>下</v>
      </c>
      <c r="AX1101" s="282">
        <f>IF(AV1101&lt;=設定シート!$E$36,5,IF(AV1101&lt;=設定シート!$I$36,7,IF(AV1101&lt;=設定シート!$M$36,9,11)))</f>
        <v>11</v>
      </c>
      <c r="AY1101" s="351"/>
      <c r="AZ1101" s="349"/>
      <c r="BA1101" s="353">
        <f t="shared" ref="BA1101" si="631">AN1101</f>
        <v>0</v>
      </c>
      <c r="BB1101" s="349"/>
      <c r="BC1101" s="349"/>
      <c r="BD1101" s="234"/>
      <c r="BE1101" s="234"/>
      <c r="BL1101" s="1"/>
      <c r="BM1101" s="1"/>
    </row>
    <row r="1102" spans="2:65" s="34" customFormat="1" ht="18" customHeight="1">
      <c r="B1102" s="417"/>
      <c r="C1102" s="418"/>
      <c r="D1102" s="418"/>
      <c r="E1102" s="418"/>
      <c r="F1102" s="418"/>
      <c r="G1102" s="418"/>
      <c r="H1102" s="418"/>
      <c r="I1102" s="452"/>
      <c r="J1102" s="417"/>
      <c r="K1102" s="418"/>
      <c r="L1102" s="418"/>
      <c r="M1102" s="418"/>
      <c r="N1102" s="419"/>
      <c r="O1102" s="390"/>
      <c r="P1102" s="391" t="s">
        <v>45</v>
      </c>
      <c r="Q1102" s="388"/>
      <c r="R1102" s="381" t="s">
        <v>46</v>
      </c>
      <c r="S1102" s="196"/>
      <c r="T1102" s="424" t="s">
        <v>48</v>
      </c>
      <c r="U1102" s="425"/>
      <c r="V1102" s="426"/>
      <c r="W1102" s="427"/>
      <c r="X1102" s="427"/>
      <c r="Y1102" s="428"/>
      <c r="Z1102" s="426"/>
      <c r="AA1102" s="427"/>
      <c r="AB1102" s="427"/>
      <c r="AC1102" s="427"/>
      <c r="AD1102" s="426"/>
      <c r="AE1102" s="427"/>
      <c r="AF1102" s="427"/>
      <c r="AG1102" s="428"/>
      <c r="AH1102" s="404">
        <f>IF(V1101="賃金で算定",0,V1102+Z1102-AD1102)</f>
        <v>0</v>
      </c>
      <c r="AI1102" s="405"/>
      <c r="AJ1102" s="405"/>
      <c r="AK1102" s="406"/>
      <c r="AL1102" s="407">
        <f>IF(V1101="賃金で算定","賃金で算定",IF(OR(V1102=0,$F1103="",AV1101=""),0,IF(AW1101="昔",VLOOKUP($F1103,労務比率,AX1101,FALSE),IF(AW1101="上",VLOOKUP($F1103,労務比率,AX1101,FALSE),IF(AW1101="中",VLOOKUP($F1103,労務比率,AX1101,FALSE),VLOOKUP($F1103,労務比率,AX1101,FALSE))))))</f>
        <v>0</v>
      </c>
      <c r="AM1102" s="408"/>
      <c r="AN1102" s="404">
        <f>IF(V1101="賃金で算定",0,INT(AH1102*AL1102/100))</f>
        <v>0</v>
      </c>
      <c r="AO1102" s="405"/>
      <c r="AP1102" s="405"/>
      <c r="AQ1102" s="405"/>
      <c r="AR1102" s="405"/>
      <c r="AS1102" s="39"/>
      <c r="AT1102" s="58"/>
      <c r="AU1102" s="58"/>
      <c r="AV1102" s="55"/>
      <c r="AW1102" s="57"/>
      <c r="AX1102" s="282"/>
      <c r="AY1102" s="352">
        <f t="shared" ref="AY1102" si="632">AH1102</f>
        <v>0</v>
      </c>
      <c r="AZ1102" s="350">
        <f>IF(AV1101&lt;=設定シート!C$85,AH1102,IF(AND(AV1101&gt;=設定シート!E$85,AV1101&lt;=設定シート!G$85),AH1102*105/108,AH1102))</f>
        <v>0</v>
      </c>
      <c r="BA1102" s="347"/>
      <c r="BB1102" s="350">
        <f t="shared" ref="BB1102" si="633">IF($AL1102="賃金で算定",0,INT(AY1102*$AL1102/100))</f>
        <v>0</v>
      </c>
      <c r="BC1102" s="350">
        <f>IF(AY1102=AZ1102,BB1102,AZ1102*$AL1102/100)</f>
        <v>0</v>
      </c>
      <c r="BD1102" s="234"/>
      <c r="BE1102" s="234"/>
      <c r="BL1102" s="234">
        <f>IF(AY1102=AZ1102,0,1)</f>
        <v>0</v>
      </c>
      <c r="BM1102" s="234" t="str">
        <f>IF(BL1102=1,AL1102,"")</f>
        <v/>
      </c>
    </row>
    <row r="1103" spans="2:65" s="34" customFormat="1" ht="18" customHeight="1">
      <c r="B1103" s="430" t="s">
        <v>134</v>
      </c>
      <c r="C1103" s="431"/>
      <c r="D1103" s="431"/>
      <c r="E1103" s="432"/>
      <c r="F1103" s="439"/>
      <c r="G1103" s="440"/>
      <c r="H1103" s="440"/>
      <c r="I1103" s="440"/>
      <c r="J1103" s="440"/>
      <c r="K1103" s="440"/>
      <c r="L1103" s="440"/>
      <c r="M1103" s="440"/>
      <c r="N1103" s="441"/>
      <c r="O1103" s="430" t="s">
        <v>49</v>
      </c>
      <c r="P1103" s="431"/>
      <c r="Q1103" s="431"/>
      <c r="R1103" s="431"/>
      <c r="S1103" s="431"/>
      <c r="T1103" s="431"/>
      <c r="U1103" s="432"/>
      <c r="V1103" s="448">
        <f>AH1103</f>
        <v>0</v>
      </c>
      <c r="W1103" s="449"/>
      <c r="X1103" s="449"/>
      <c r="Y1103" s="450"/>
      <c r="Z1103" s="318"/>
      <c r="AA1103" s="319"/>
      <c r="AB1103" s="319"/>
      <c r="AC1103" s="43"/>
      <c r="AD1103" s="318"/>
      <c r="AE1103" s="319"/>
      <c r="AF1103" s="319"/>
      <c r="AG1103" s="43"/>
      <c r="AH1103" s="409">
        <f>AH1085+AH1087+AH1089+AH1091+AH1093+AH1095+AH1097+AH1099+AH1101</f>
        <v>0</v>
      </c>
      <c r="AI1103" s="410"/>
      <c r="AJ1103" s="410"/>
      <c r="AK1103" s="411"/>
      <c r="AL1103" s="70"/>
      <c r="AM1103" s="71"/>
      <c r="AN1103" s="409">
        <f>AN1085+AN1087+AN1089+AN1091+AN1093+AN1095+AN1097+AN1099+AN1101</f>
        <v>0</v>
      </c>
      <c r="AO1103" s="410"/>
      <c r="AP1103" s="410"/>
      <c r="AQ1103" s="410"/>
      <c r="AR1103" s="410"/>
      <c r="AS1103" s="320"/>
      <c r="AT1103" s="58"/>
      <c r="AU1103" s="58"/>
      <c r="AW1103" s="57"/>
      <c r="AX1103" s="282"/>
      <c r="AY1103" s="351"/>
      <c r="AZ1103" s="354"/>
      <c r="BA1103" s="361">
        <f>BA1085+BA1087+BA1089+BA1091+BA1093+BA1095+BA1097+BA1099+BA1101</f>
        <v>0</v>
      </c>
      <c r="BB1103" s="362">
        <f>BB1086+BB1088+BB1090+BB1092+BB1094+BB1096+BB1098+BB1100+BB1102</f>
        <v>0</v>
      </c>
      <c r="BC1103" s="362">
        <f>SUMIF(BL1086:BL1102,0,BC1086:BC1102)+ROUNDDOWN(ROUNDDOWN(BL1103*105/108,0)*BM1103/100,0)</f>
        <v>0</v>
      </c>
      <c r="BD1103" s="234"/>
      <c r="BE1103" s="234"/>
      <c r="BL1103" s="234">
        <f>SUMIF(BL1086:BL1102,1,AH1086:AK1102)</f>
        <v>0</v>
      </c>
      <c r="BM1103" s="234">
        <f>IF(COUNT(BM1086:BM1102)=0,0,SUM(BM1086:BM1102)/COUNT(BM1086:BM1102))</f>
        <v>0</v>
      </c>
    </row>
    <row r="1104" spans="2:65" s="34" customFormat="1" ht="18" customHeight="1">
      <c r="B1104" s="433"/>
      <c r="C1104" s="434"/>
      <c r="D1104" s="434"/>
      <c r="E1104" s="435"/>
      <c r="F1104" s="442"/>
      <c r="G1104" s="443"/>
      <c r="H1104" s="443"/>
      <c r="I1104" s="443"/>
      <c r="J1104" s="443"/>
      <c r="K1104" s="443"/>
      <c r="L1104" s="443"/>
      <c r="M1104" s="443"/>
      <c r="N1104" s="444"/>
      <c r="O1104" s="433"/>
      <c r="P1104" s="434"/>
      <c r="Q1104" s="434"/>
      <c r="R1104" s="434"/>
      <c r="S1104" s="434"/>
      <c r="T1104" s="434"/>
      <c r="U1104" s="435"/>
      <c r="V1104" s="401">
        <f>V1086+V1088+V1090+V1092+V1094+V1096+V1098+V1100+V1102-V1103</f>
        <v>0</v>
      </c>
      <c r="W1104" s="402"/>
      <c r="X1104" s="402"/>
      <c r="Y1104" s="403"/>
      <c r="Z1104" s="401">
        <f>Z1086+Z1088+Z1090+Z1092+Z1094+Z1096+Z1098+Z1100+Z1102</f>
        <v>0</v>
      </c>
      <c r="AA1104" s="402"/>
      <c r="AB1104" s="402"/>
      <c r="AC1104" s="402"/>
      <c r="AD1104" s="401">
        <f>AD1086+AD1088+AD1090+AD1092+AD1094+AD1096+AD1098+AD1100+AD1102</f>
        <v>0</v>
      </c>
      <c r="AE1104" s="402"/>
      <c r="AF1104" s="402"/>
      <c r="AG1104" s="402"/>
      <c r="AH1104" s="401">
        <f>AY1104</f>
        <v>0</v>
      </c>
      <c r="AI1104" s="402"/>
      <c r="AJ1104" s="402"/>
      <c r="AK1104" s="402"/>
      <c r="AL1104" s="325"/>
      <c r="AM1104" s="326"/>
      <c r="AN1104" s="401">
        <f>BB1104</f>
        <v>0</v>
      </c>
      <c r="AO1104" s="402"/>
      <c r="AP1104" s="402"/>
      <c r="AQ1104" s="402"/>
      <c r="AR1104" s="402"/>
      <c r="AS1104" s="322"/>
      <c r="AT1104" s="58"/>
      <c r="AU1104" s="58"/>
      <c r="AW1104" s="57"/>
      <c r="AX1104" s="282"/>
      <c r="AY1104" s="357">
        <f>AY1086+AY1088+AY1090+AY1092+AY1094+AY1096+AY1098+AY1100+AY1102</f>
        <v>0</v>
      </c>
      <c r="AZ1104" s="359"/>
      <c r="BA1104" s="359"/>
      <c r="BB1104" s="355">
        <f>BB1103</f>
        <v>0</v>
      </c>
      <c r="BC1104" s="363"/>
      <c r="BD1104" s="234"/>
      <c r="BE1104" s="234"/>
    </row>
    <row r="1105" spans="2:57" s="34" customFormat="1" ht="18" customHeight="1">
      <c r="B1105" s="436"/>
      <c r="C1105" s="437"/>
      <c r="D1105" s="437"/>
      <c r="E1105" s="438"/>
      <c r="F1105" s="445"/>
      <c r="G1105" s="446"/>
      <c r="H1105" s="446"/>
      <c r="I1105" s="446"/>
      <c r="J1105" s="446"/>
      <c r="K1105" s="446"/>
      <c r="L1105" s="446"/>
      <c r="M1105" s="446"/>
      <c r="N1105" s="447"/>
      <c r="O1105" s="436"/>
      <c r="P1105" s="437"/>
      <c r="Q1105" s="437"/>
      <c r="R1105" s="437"/>
      <c r="S1105" s="437"/>
      <c r="T1105" s="437"/>
      <c r="U1105" s="438"/>
      <c r="V1105" s="404"/>
      <c r="W1105" s="405"/>
      <c r="X1105" s="405"/>
      <c r="Y1105" s="406"/>
      <c r="Z1105" s="404"/>
      <c r="AA1105" s="405"/>
      <c r="AB1105" s="405"/>
      <c r="AC1105" s="405"/>
      <c r="AD1105" s="404"/>
      <c r="AE1105" s="405"/>
      <c r="AF1105" s="405"/>
      <c r="AG1105" s="405"/>
      <c r="AH1105" s="404">
        <f>AZ1105</f>
        <v>0</v>
      </c>
      <c r="AI1105" s="405"/>
      <c r="AJ1105" s="405"/>
      <c r="AK1105" s="406"/>
      <c r="AL1105" s="323"/>
      <c r="AM1105" s="324"/>
      <c r="AN1105" s="404">
        <f>BC1105</f>
        <v>0</v>
      </c>
      <c r="AO1105" s="405"/>
      <c r="AP1105" s="405"/>
      <c r="AQ1105" s="405"/>
      <c r="AR1105" s="405"/>
      <c r="AS1105" s="321"/>
      <c r="AT1105" s="58"/>
      <c r="AU1105" s="198"/>
      <c r="AW1105" s="57"/>
      <c r="AX1105" s="282"/>
      <c r="AY1105" s="358"/>
      <c r="AZ1105" s="360">
        <f>IF(AZ1086+AZ1088+AZ1090+AZ1092+AZ1094+AZ1096+AZ1098+AZ1100+AZ1102=AY1104,0,ROUNDDOWN(AZ1086+AZ1088+AZ1090+AZ1092+AZ1094+AZ1096+AZ1098+AZ1100+AZ1102,0))</f>
        <v>0</v>
      </c>
      <c r="BA1105" s="356"/>
      <c r="BB1105" s="356"/>
      <c r="BC1105" s="360">
        <f>IF(BC1103=BB1104,0,BC1103)</f>
        <v>0</v>
      </c>
      <c r="BD1105" s="234"/>
      <c r="BE1105" s="234"/>
    </row>
    <row r="1106" spans="2:57" s="34" customFormat="1" ht="18" customHeight="1">
      <c r="AD1106" s="1" t="str">
        <f>IF(AND($F1103="",$V1103+$V1104&gt;0),"事業の種類を選択してください。","")</f>
        <v/>
      </c>
      <c r="AE1106" s="1"/>
      <c r="AF1106" s="1"/>
      <c r="AG1106" s="1"/>
      <c r="AH1106" s="1"/>
      <c r="AI1106" s="1"/>
      <c r="AJ1106" s="1"/>
      <c r="AK1106" s="1"/>
      <c r="AL1106" s="1"/>
      <c r="AM1106" s="1"/>
      <c r="AN1106" s="429">
        <f>IF(AN1103=0,0,AN1103+IF(AN1105=0,AN1104,AN1105))</f>
        <v>0</v>
      </c>
      <c r="AO1106" s="429"/>
      <c r="AP1106" s="429"/>
      <c r="AQ1106" s="429"/>
      <c r="AR1106" s="429"/>
      <c r="AS1106" s="58"/>
      <c r="AT1106" s="58"/>
      <c r="AU1106" s="58"/>
      <c r="AW1106" s="57"/>
      <c r="AX1106" s="282"/>
      <c r="AY1106" s="282"/>
      <c r="AZ1106" s="282"/>
      <c r="BA1106" s="282"/>
      <c r="BB1106" s="282"/>
      <c r="BC1106" s="282"/>
      <c r="BD1106" s="234"/>
      <c r="BE1106" s="234"/>
    </row>
    <row r="1107" spans="2:57" s="34" customFormat="1" ht="31.5" customHeight="1">
      <c r="AN1107" s="79"/>
      <c r="AO1107" s="79"/>
      <c r="AP1107" s="79"/>
      <c r="AQ1107" s="79"/>
      <c r="AR1107" s="79"/>
      <c r="AS1107" s="58"/>
      <c r="AT1107" s="58"/>
      <c r="AU1107" s="58"/>
      <c r="AW1107" s="57"/>
      <c r="AX1107" s="282"/>
      <c r="AY1107" s="282"/>
      <c r="AZ1107" s="282"/>
      <c r="BA1107" s="282"/>
      <c r="BB1107" s="282"/>
      <c r="BC1107" s="282"/>
      <c r="BD1107" s="234"/>
      <c r="BE1107" s="234"/>
    </row>
    <row r="1108" spans="2:57" s="34" customFormat="1" ht="7.5" customHeight="1">
      <c r="X1108" s="36"/>
      <c r="Y1108" s="36"/>
      <c r="Z1108" s="58"/>
      <c r="AA1108" s="58"/>
      <c r="AB1108" s="58"/>
      <c r="AC1108" s="58"/>
      <c r="AD1108" s="58"/>
      <c r="AE1108" s="58"/>
      <c r="AF1108" s="58"/>
      <c r="AG1108" s="58"/>
      <c r="AH1108" s="58"/>
      <c r="AI1108" s="58"/>
      <c r="AJ1108" s="58"/>
      <c r="AK1108" s="58"/>
      <c r="AL1108" s="58"/>
      <c r="AM1108" s="58"/>
      <c r="AN1108" s="58"/>
      <c r="AO1108" s="58"/>
      <c r="AP1108" s="58"/>
      <c r="AQ1108" s="58"/>
      <c r="AR1108" s="58"/>
      <c r="AS1108" s="58"/>
      <c r="AT1108" s="1"/>
      <c r="AU1108" s="1"/>
      <c r="AW1108" s="57"/>
      <c r="AX1108" s="282"/>
      <c r="AY1108" s="282"/>
      <c r="AZ1108" s="282"/>
      <c r="BA1108" s="282"/>
      <c r="BB1108" s="282"/>
      <c r="BC1108" s="282"/>
      <c r="BD1108" s="234"/>
      <c r="BE1108" s="234"/>
    </row>
    <row r="1109" spans="2:57" s="34" customFormat="1" ht="10.5" customHeight="1">
      <c r="X1109" s="36"/>
      <c r="Y1109" s="36"/>
      <c r="Z1109" s="58"/>
      <c r="AA1109" s="58"/>
      <c r="AB1109" s="58"/>
      <c r="AC1109" s="58"/>
      <c r="AD1109" s="58"/>
      <c r="AE1109" s="58"/>
      <c r="AF1109" s="58"/>
      <c r="AG1109" s="58"/>
      <c r="AH1109" s="58"/>
      <c r="AI1109" s="58"/>
      <c r="AJ1109" s="58"/>
      <c r="AK1109" s="58"/>
      <c r="AL1109" s="58"/>
      <c r="AM1109" s="58"/>
      <c r="AN1109" s="58"/>
      <c r="AO1109" s="58"/>
      <c r="AP1109" s="58"/>
      <c r="AQ1109" s="58"/>
      <c r="AR1109" s="58"/>
      <c r="AS1109" s="58"/>
      <c r="AT1109" s="1"/>
      <c r="AU1109" s="1"/>
      <c r="AW1109" s="57"/>
      <c r="AX1109" s="282"/>
      <c r="AY1109" s="282"/>
      <c r="AZ1109" s="282"/>
      <c r="BA1109" s="282"/>
      <c r="BB1109" s="282"/>
      <c r="BC1109" s="282"/>
      <c r="BD1109" s="234"/>
      <c r="BE1109" s="234"/>
    </row>
    <row r="1110" spans="2:57" s="34" customFormat="1" ht="5.25" customHeight="1">
      <c r="X1110" s="36"/>
      <c r="Y1110" s="36"/>
      <c r="Z1110" s="58"/>
      <c r="AA1110" s="58"/>
      <c r="AB1110" s="58"/>
      <c r="AC1110" s="58"/>
      <c r="AD1110" s="58"/>
      <c r="AE1110" s="58"/>
      <c r="AF1110" s="58"/>
      <c r="AG1110" s="58"/>
      <c r="AH1110" s="58"/>
      <c r="AI1110" s="58"/>
      <c r="AJ1110" s="58"/>
      <c r="AK1110" s="58"/>
      <c r="AL1110" s="58"/>
      <c r="AM1110" s="58"/>
      <c r="AN1110" s="58"/>
      <c r="AO1110" s="58"/>
      <c r="AP1110" s="58"/>
      <c r="AQ1110" s="58"/>
      <c r="AR1110" s="58"/>
      <c r="AS1110" s="58"/>
      <c r="AT1110" s="1"/>
      <c r="AU1110" s="1"/>
      <c r="AW1110" s="57"/>
      <c r="AX1110" s="282"/>
      <c r="AY1110" s="282"/>
      <c r="AZ1110" s="282"/>
      <c r="BA1110" s="282"/>
      <c r="BB1110" s="282"/>
      <c r="BC1110" s="282"/>
      <c r="BD1110" s="234"/>
      <c r="BE1110" s="234"/>
    </row>
    <row r="1111" spans="2:57" s="34" customFormat="1" ht="5.25" customHeight="1">
      <c r="X1111" s="36"/>
      <c r="Y1111" s="36"/>
      <c r="Z1111" s="58"/>
      <c r="AA1111" s="58"/>
      <c r="AB1111" s="58"/>
      <c r="AC1111" s="58"/>
      <c r="AD1111" s="58"/>
      <c r="AE1111" s="58"/>
      <c r="AF1111" s="58"/>
      <c r="AG1111" s="58"/>
      <c r="AH1111" s="58"/>
      <c r="AI1111" s="58"/>
      <c r="AJ1111" s="58"/>
      <c r="AK1111" s="58"/>
      <c r="AL1111" s="58"/>
      <c r="AM1111" s="58"/>
      <c r="AN1111" s="58"/>
      <c r="AO1111" s="58"/>
      <c r="AP1111" s="58"/>
      <c r="AQ1111" s="58"/>
      <c r="AR1111" s="58"/>
      <c r="AS1111" s="58"/>
      <c r="AT1111" s="1"/>
      <c r="AU1111" s="1"/>
      <c r="AW1111" s="57"/>
      <c r="AX1111" s="282"/>
      <c r="AY1111" s="282"/>
      <c r="AZ1111" s="282"/>
      <c r="BA1111" s="282"/>
      <c r="BB1111" s="282"/>
      <c r="BC1111" s="282"/>
      <c r="BD1111" s="234"/>
      <c r="BE1111" s="234"/>
    </row>
    <row r="1112" spans="2:57" s="34" customFormat="1" ht="5.25" customHeight="1">
      <c r="X1112" s="36"/>
      <c r="Y1112" s="36"/>
      <c r="Z1112" s="58"/>
      <c r="AA1112" s="58"/>
      <c r="AB1112" s="58"/>
      <c r="AC1112" s="58"/>
      <c r="AD1112" s="58"/>
      <c r="AE1112" s="58"/>
      <c r="AF1112" s="58"/>
      <c r="AG1112" s="58"/>
      <c r="AH1112" s="58"/>
      <c r="AI1112" s="58"/>
      <c r="AJ1112" s="58"/>
      <c r="AK1112" s="58"/>
      <c r="AL1112" s="58"/>
      <c r="AM1112" s="58"/>
      <c r="AN1112" s="58"/>
      <c r="AO1112" s="58"/>
      <c r="AP1112" s="58"/>
      <c r="AQ1112" s="58"/>
      <c r="AR1112" s="58"/>
      <c r="AS1112" s="58"/>
      <c r="AT1112" s="1"/>
      <c r="AU1112" s="1"/>
      <c r="AW1112" s="57"/>
      <c r="AX1112" s="282"/>
      <c r="AY1112" s="282"/>
      <c r="AZ1112" s="282"/>
      <c r="BA1112" s="282"/>
      <c r="BB1112" s="282"/>
      <c r="BC1112" s="282"/>
      <c r="BD1112" s="234"/>
      <c r="BE1112" s="234"/>
    </row>
    <row r="1113" spans="2:57" s="34" customFormat="1" ht="5.25" customHeight="1">
      <c r="X1113" s="36"/>
      <c r="Y1113" s="36"/>
      <c r="Z1113" s="58"/>
      <c r="AA1113" s="58"/>
      <c r="AB1113" s="58"/>
      <c r="AC1113" s="58"/>
      <c r="AD1113" s="58"/>
      <c r="AE1113" s="58"/>
      <c r="AF1113" s="58"/>
      <c r="AG1113" s="58"/>
      <c r="AH1113" s="58"/>
      <c r="AI1113" s="58"/>
      <c r="AJ1113" s="58"/>
      <c r="AK1113" s="58"/>
      <c r="AL1113" s="58"/>
      <c r="AM1113" s="58"/>
      <c r="AN1113" s="58"/>
      <c r="AO1113" s="58"/>
      <c r="AP1113" s="58"/>
      <c r="AQ1113" s="58"/>
      <c r="AR1113" s="58"/>
      <c r="AS1113" s="58"/>
      <c r="AT1113" s="1"/>
      <c r="AU1113" s="1"/>
      <c r="AW1113" s="57"/>
      <c r="AX1113" s="282"/>
      <c r="AY1113" s="282"/>
      <c r="AZ1113" s="282"/>
      <c r="BA1113" s="282"/>
      <c r="BB1113" s="282"/>
      <c r="BC1113" s="282"/>
      <c r="BD1113" s="234"/>
      <c r="BE1113" s="234"/>
    </row>
    <row r="1114" spans="2:57" s="34" customFormat="1" ht="17.25" customHeight="1">
      <c r="B1114" s="59" t="s">
        <v>50</v>
      </c>
      <c r="L1114" s="58"/>
      <c r="M1114" s="58"/>
      <c r="N1114" s="58"/>
      <c r="O1114" s="58"/>
      <c r="P1114" s="58"/>
      <c r="Q1114" s="58"/>
      <c r="R1114" s="58"/>
      <c r="S1114" s="60"/>
      <c r="T1114" s="60"/>
      <c r="U1114" s="60"/>
      <c r="V1114" s="60"/>
      <c r="W1114" s="60"/>
      <c r="X1114" s="58"/>
      <c r="Y1114" s="58"/>
      <c r="Z1114" s="58"/>
      <c r="AA1114" s="58"/>
      <c r="AB1114" s="58"/>
      <c r="AC1114" s="58"/>
      <c r="AL1114" s="61"/>
      <c r="AM1114" s="1"/>
      <c r="AN1114" s="1"/>
      <c r="AO1114" s="1"/>
      <c r="AP1114" s="1"/>
      <c r="AW1114" s="57"/>
      <c r="AX1114" s="282"/>
      <c r="AY1114" s="282"/>
      <c r="AZ1114" s="282"/>
      <c r="BA1114" s="282"/>
      <c r="BB1114" s="282"/>
      <c r="BC1114" s="282"/>
      <c r="BD1114" s="234"/>
      <c r="BE1114" s="234"/>
    </row>
    <row r="1115" spans="2:57" s="34" customFormat="1" ht="12.75" customHeight="1">
      <c r="L1115" s="58"/>
      <c r="M1115" s="62"/>
      <c r="N1115" s="62"/>
      <c r="O1115" s="62"/>
      <c r="P1115" s="62"/>
      <c r="Q1115" s="62"/>
      <c r="R1115" s="62"/>
      <c r="S1115" s="62"/>
      <c r="T1115" s="63"/>
      <c r="U1115" s="63"/>
      <c r="V1115" s="63"/>
      <c r="W1115" s="63"/>
      <c r="X1115" s="63"/>
      <c r="Y1115" s="63"/>
      <c r="Z1115" s="63"/>
      <c r="AA1115" s="62"/>
      <c r="AB1115" s="62"/>
      <c r="AC1115" s="62"/>
      <c r="AL1115" s="61"/>
      <c r="AM1115" s="540" t="s">
        <v>325</v>
      </c>
      <c r="AN1115" s="541"/>
      <c r="AO1115" s="541"/>
      <c r="AP1115" s="542"/>
      <c r="AW1115" s="57"/>
      <c r="AX1115" s="282"/>
      <c r="AY1115" s="282"/>
      <c r="AZ1115" s="282"/>
      <c r="BA1115" s="282"/>
      <c r="BB1115" s="282"/>
      <c r="BC1115" s="282"/>
      <c r="BD1115" s="234"/>
      <c r="BE1115" s="234"/>
    </row>
    <row r="1116" spans="2:57" s="34" customFormat="1" ht="12.75" customHeight="1">
      <c r="L1116" s="58"/>
      <c r="M1116" s="62"/>
      <c r="N1116" s="62"/>
      <c r="O1116" s="62"/>
      <c r="P1116" s="62"/>
      <c r="Q1116" s="62"/>
      <c r="R1116" s="62"/>
      <c r="S1116" s="62"/>
      <c r="T1116" s="63"/>
      <c r="U1116" s="63"/>
      <c r="V1116" s="63"/>
      <c r="W1116" s="63"/>
      <c r="X1116" s="63"/>
      <c r="Y1116" s="63"/>
      <c r="Z1116" s="63"/>
      <c r="AA1116" s="62"/>
      <c r="AB1116" s="62"/>
      <c r="AC1116" s="62"/>
      <c r="AL1116" s="61"/>
      <c r="AM1116" s="543"/>
      <c r="AN1116" s="544"/>
      <c r="AO1116" s="544"/>
      <c r="AP1116" s="545"/>
      <c r="AW1116" s="57"/>
      <c r="AX1116" s="282"/>
      <c r="AY1116" s="282"/>
      <c r="AZ1116" s="282"/>
      <c r="BA1116" s="282"/>
      <c r="BB1116" s="282"/>
      <c r="BC1116" s="282"/>
      <c r="BD1116" s="234"/>
      <c r="BE1116" s="234"/>
    </row>
    <row r="1117" spans="2:57" s="34" customFormat="1" ht="12.75" customHeight="1">
      <c r="L1117" s="58"/>
      <c r="M1117" s="62"/>
      <c r="N1117" s="62"/>
      <c r="O1117" s="62"/>
      <c r="P1117" s="62"/>
      <c r="Q1117" s="62"/>
      <c r="R1117" s="62"/>
      <c r="S1117" s="62"/>
      <c r="T1117" s="62"/>
      <c r="U1117" s="62"/>
      <c r="V1117" s="62"/>
      <c r="W1117" s="62"/>
      <c r="X1117" s="62"/>
      <c r="Y1117" s="62"/>
      <c r="Z1117" s="62"/>
      <c r="AA1117" s="62"/>
      <c r="AB1117" s="62"/>
      <c r="AC1117" s="62"/>
      <c r="AL1117" s="61"/>
      <c r="AM1117" s="394"/>
      <c r="AN1117" s="394"/>
      <c r="AO1117" s="4"/>
      <c r="AP1117" s="4"/>
      <c r="AW1117" s="57"/>
      <c r="AX1117" s="282"/>
      <c r="AY1117" s="282"/>
      <c r="AZ1117" s="282"/>
      <c r="BA1117" s="282"/>
      <c r="BB1117" s="282"/>
      <c r="BC1117" s="282"/>
      <c r="BD1117" s="234"/>
      <c r="BE1117" s="234"/>
    </row>
    <row r="1118" spans="2:57" s="34" customFormat="1" ht="6" customHeight="1">
      <c r="L1118" s="58"/>
      <c r="M1118" s="62"/>
      <c r="N1118" s="62"/>
      <c r="O1118" s="62"/>
      <c r="P1118" s="62"/>
      <c r="Q1118" s="62"/>
      <c r="R1118" s="62"/>
      <c r="S1118" s="62"/>
      <c r="T1118" s="62"/>
      <c r="U1118" s="62"/>
      <c r="V1118" s="62"/>
      <c r="W1118" s="62"/>
      <c r="X1118" s="62"/>
      <c r="Y1118" s="62"/>
      <c r="Z1118" s="62"/>
      <c r="AA1118" s="62"/>
      <c r="AB1118" s="62"/>
      <c r="AC1118" s="62"/>
      <c r="AL1118" s="61"/>
      <c r="AM1118" s="61"/>
      <c r="AW1118" s="57"/>
      <c r="AX1118" s="282"/>
      <c r="AY1118" s="282"/>
      <c r="AZ1118" s="282"/>
      <c r="BA1118" s="282"/>
      <c r="BB1118" s="282"/>
      <c r="BC1118" s="282"/>
      <c r="BD1118" s="234"/>
      <c r="BE1118" s="234"/>
    </row>
    <row r="1119" spans="2:57" s="34" customFormat="1" ht="12.75" customHeight="1">
      <c r="B1119" s="515" t="s">
        <v>2</v>
      </c>
      <c r="C1119" s="516"/>
      <c r="D1119" s="516"/>
      <c r="E1119" s="516"/>
      <c r="F1119" s="516"/>
      <c r="G1119" s="516"/>
      <c r="H1119" s="516"/>
      <c r="I1119" s="516"/>
      <c r="J1119" s="518" t="s">
        <v>10</v>
      </c>
      <c r="K1119" s="518"/>
      <c r="L1119" s="64" t="s">
        <v>3</v>
      </c>
      <c r="M1119" s="518" t="s">
        <v>11</v>
      </c>
      <c r="N1119" s="518"/>
      <c r="O1119" s="519" t="s">
        <v>12</v>
      </c>
      <c r="P1119" s="518"/>
      <c r="Q1119" s="518"/>
      <c r="R1119" s="518"/>
      <c r="S1119" s="518"/>
      <c r="T1119" s="518"/>
      <c r="U1119" s="518" t="s">
        <v>13</v>
      </c>
      <c r="V1119" s="518"/>
      <c r="W1119" s="518"/>
      <c r="X1119" s="58"/>
      <c r="Y1119" s="58"/>
      <c r="Z1119" s="58"/>
      <c r="AA1119" s="58"/>
      <c r="AB1119" s="58"/>
      <c r="AC1119" s="58"/>
      <c r="AD1119" s="35"/>
      <c r="AE1119" s="35"/>
      <c r="AF1119" s="35"/>
      <c r="AG1119" s="35"/>
      <c r="AH1119" s="35"/>
      <c r="AI1119" s="35"/>
      <c r="AJ1119" s="35"/>
      <c r="AK1119" s="58"/>
      <c r="AL1119" s="520">
        <f ca="1">$AL$9</f>
        <v>30</v>
      </c>
      <c r="AM1119" s="521"/>
      <c r="AN1119" s="526" t="s">
        <v>4</v>
      </c>
      <c r="AO1119" s="526"/>
      <c r="AP1119" s="521">
        <v>28</v>
      </c>
      <c r="AQ1119" s="521"/>
      <c r="AR1119" s="529" t="s">
        <v>5</v>
      </c>
      <c r="AS1119" s="530"/>
      <c r="AT1119" s="58"/>
      <c r="AU1119" s="58"/>
      <c r="AW1119" s="57"/>
      <c r="AX1119" s="282"/>
      <c r="AY1119" s="282"/>
      <c r="AZ1119" s="282"/>
      <c r="BA1119" s="282"/>
      <c r="BB1119" s="282"/>
      <c r="BC1119" s="282"/>
      <c r="BD1119" s="234"/>
      <c r="BE1119" s="234"/>
    </row>
    <row r="1120" spans="2:57" s="34" customFormat="1" ht="13.5" customHeight="1">
      <c r="B1120" s="516"/>
      <c r="C1120" s="516"/>
      <c r="D1120" s="516"/>
      <c r="E1120" s="516"/>
      <c r="F1120" s="516"/>
      <c r="G1120" s="516"/>
      <c r="H1120" s="516"/>
      <c r="I1120" s="516"/>
      <c r="J1120" s="535">
        <f>$J$10</f>
        <v>0</v>
      </c>
      <c r="K1120" s="473">
        <f>$K$10</f>
        <v>0</v>
      </c>
      <c r="L1120" s="537">
        <f>$L$10</f>
        <v>0</v>
      </c>
      <c r="M1120" s="476">
        <f>$M$10</f>
        <v>0</v>
      </c>
      <c r="N1120" s="473">
        <f>$N$10</f>
        <v>0</v>
      </c>
      <c r="O1120" s="476">
        <f>$O$10</f>
        <v>0</v>
      </c>
      <c r="P1120" s="470">
        <f>$P$10</f>
        <v>0</v>
      </c>
      <c r="Q1120" s="470">
        <f>$Q$10</f>
        <v>0</v>
      </c>
      <c r="R1120" s="470">
        <f>$R$10</f>
        <v>0</v>
      </c>
      <c r="S1120" s="470">
        <f>$S$10</f>
        <v>0</v>
      </c>
      <c r="T1120" s="473">
        <f>$T$10</f>
        <v>0</v>
      </c>
      <c r="U1120" s="476">
        <f>$U$10</f>
        <v>0</v>
      </c>
      <c r="V1120" s="470">
        <f>$V$10</f>
        <v>0</v>
      </c>
      <c r="W1120" s="473">
        <f>$W$10</f>
        <v>0</v>
      </c>
      <c r="X1120" s="58"/>
      <c r="Y1120" s="58"/>
      <c r="Z1120" s="58"/>
      <c r="AA1120" s="58"/>
      <c r="AB1120" s="58"/>
      <c r="AC1120" s="58"/>
      <c r="AD1120" s="35"/>
      <c r="AE1120" s="35"/>
      <c r="AF1120" s="35"/>
      <c r="AG1120" s="35"/>
      <c r="AH1120" s="35"/>
      <c r="AI1120" s="35"/>
      <c r="AJ1120" s="35"/>
      <c r="AK1120" s="58"/>
      <c r="AL1120" s="522"/>
      <c r="AM1120" s="523"/>
      <c r="AN1120" s="527"/>
      <c r="AO1120" s="527"/>
      <c r="AP1120" s="523"/>
      <c r="AQ1120" s="523"/>
      <c r="AR1120" s="531"/>
      <c r="AS1120" s="532"/>
      <c r="AT1120" s="58"/>
      <c r="AU1120" s="58"/>
      <c r="AW1120" s="57"/>
      <c r="AX1120" s="282"/>
      <c r="AY1120" s="282"/>
      <c r="AZ1120" s="282"/>
      <c r="BA1120" s="282"/>
      <c r="BB1120" s="282"/>
      <c r="BC1120" s="282"/>
      <c r="BD1120" s="234"/>
      <c r="BE1120" s="234"/>
    </row>
    <row r="1121" spans="2:65" s="34" customFormat="1" ht="9" customHeight="1">
      <c r="B1121" s="516"/>
      <c r="C1121" s="516"/>
      <c r="D1121" s="516"/>
      <c r="E1121" s="516"/>
      <c r="F1121" s="516"/>
      <c r="G1121" s="516"/>
      <c r="H1121" s="516"/>
      <c r="I1121" s="516"/>
      <c r="J1121" s="536"/>
      <c r="K1121" s="474"/>
      <c r="L1121" s="538"/>
      <c r="M1121" s="477"/>
      <c r="N1121" s="474"/>
      <c r="O1121" s="477"/>
      <c r="P1121" s="471"/>
      <c r="Q1121" s="471"/>
      <c r="R1121" s="471"/>
      <c r="S1121" s="471"/>
      <c r="T1121" s="474"/>
      <c r="U1121" s="477"/>
      <c r="V1121" s="471"/>
      <c r="W1121" s="474"/>
      <c r="X1121" s="58"/>
      <c r="Y1121" s="58"/>
      <c r="Z1121" s="58"/>
      <c r="AA1121" s="58"/>
      <c r="AB1121" s="58"/>
      <c r="AC1121" s="58"/>
      <c r="AD1121" s="35"/>
      <c r="AE1121" s="35"/>
      <c r="AF1121" s="35"/>
      <c r="AG1121" s="35"/>
      <c r="AH1121" s="35"/>
      <c r="AI1121" s="35"/>
      <c r="AJ1121" s="35"/>
      <c r="AK1121" s="58"/>
      <c r="AL1121" s="524"/>
      <c r="AM1121" s="525"/>
      <c r="AN1121" s="528"/>
      <c r="AO1121" s="528"/>
      <c r="AP1121" s="525"/>
      <c r="AQ1121" s="525"/>
      <c r="AR1121" s="533"/>
      <c r="AS1121" s="534"/>
      <c r="AT1121" s="58"/>
      <c r="AU1121" s="58"/>
      <c r="AW1121" s="57"/>
      <c r="AX1121" s="282"/>
      <c r="AY1121" s="282"/>
      <c r="AZ1121" s="282"/>
      <c r="BA1121" s="282"/>
      <c r="BB1121" s="282"/>
      <c r="BC1121" s="282"/>
      <c r="BD1121" s="234"/>
      <c r="BE1121" s="234"/>
    </row>
    <row r="1122" spans="2:65" s="34" customFormat="1" ht="6" customHeight="1">
      <c r="B1122" s="517"/>
      <c r="C1122" s="517"/>
      <c r="D1122" s="517"/>
      <c r="E1122" s="517"/>
      <c r="F1122" s="517"/>
      <c r="G1122" s="517"/>
      <c r="H1122" s="517"/>
      <c r="I1122" s="517"/>
      <c r="J1122" s="536"/>
      <c r="K1122" s="475"/>
      <c r="L1122" s="539"/>
      <c r="M1122" s="478"/>
      <c r="N1122" s="475"/>
      <c r="O1122" s="478"/>
      <c r="P1122" s="472"/>
      <c r="Q1122" s="472"/>
      <c r="R1122" s="472"/>
      <c r="S1122" s="472"/>
      <c r="T1122" s="475"/>
      <c r="U1122" s="478"/>
      <c r="V1122" s="472"/>
      <c r="W1122" s="475"/>
      <c r="X1122" s="58"/>
      <c r="Y1122" s="58"/>
      <c r="Z1122" s="58"/>
      <c r="AA1122" s="58"/>
      <c r="AB1122" s="58"/>
      <c r="AC1122" s="58"/>
      <c r="AD1122" s="58"/>
      <c r="AE1122" s="58"/>
      <c r="AF1122" s="58"/>
      <c r="AG1122" s="58"/>
      <c r="AH1122" s="58"/>
      <c r="AI1122" s="58"/>
      <c r="AJ1122" s="58"/>
      <c r="AK1122" s="58"/>
      <c r="AN1122" s="1"/>
      <c r="AO1122" s="1"/>
      <c r="AP1122" s="1"/>
      <c r="AQ1122" s="1"/>
      <c r="AR1122" s="1"/>
      <c r="AS1122" s="1"/>
      <c r="AT1122" s="58"/>
      <c r="AU1122" s="58"/>
      <c r="AW1122" s="57"/>
      <c r="AX1122" s="282"/>
      <c r="AY1122" s="282"/>
      <c r="AZ1122" s="282"/>
      <c r="BA1122" s="282"/>
      <c r="BB1122" s="282"/>
      <c r="BC1122" s="282"/>
      <c r="BD1122" s="234"/>
      <c r="BE1122" s="234"/>
    </row>
    <row r="1123" spans="2:65" s="34" customFormat="1" ht="15" customHeight="1">
      <c r="B1123" s="455" t="s">
        <v>51</v>
      </c>
      <c r="C1123" s="456"/>
      <c r="D1123" s="456"/>
      <c r="E1123" s="456"/>
      <c r="F1123" s="456"/>
      <c r="G1123" s="456"/>
      <c r="H1123" s="456"/>
      <c r="I1123" s="457"/>
      <c r="J1123" s="455" t="s">
        <v>6</v>
      </c>
      <c r="K1123" s="456"/>
      <c r="L1123" s="456"/>
      <c r="M1123" s="456"/>
      <c r="N1123" s="464"/>
      <c r="O1123" s="467" t="s">
        <v>52</v>
      </c>
      <c r="P1123" s="456"/>
      <c r="Q1123" s="456"/>
      <c r="R1123" s="456"/>
      <c r="S1123" s="456"/>
      <c r="T1123" s="456"/>
      <c r="U1123" s="457"/>
      <c r="V1123" s="65" t="s">
        <v>53</v>
      </c>
      <c r="W1123" s="66"/>
      <c r="X1123" s="66"/>
      <c r="Y1123" s="479" t="s">
        <v>54</v>
      </c>
      <c r="Z1123" s="479"/>
      <c r="AA1123" s="479"/>
      <c r="AB1123" s="479"/>
      <c r="AC1123" s="479"/>
      <c r="AD1123" s="479"/>
      <c r="AE1123" s="479"/>
      <c r="AF1123" s="479"/>
      <c r="AG1123" s="479"/>
      <c r="AH1123" s="479"/>
      <c r="AI1123" s="66"/>
      <c r="AJ1123" s="66"/>
      <c r="AK1123" s="67"/>
      <c r="AL1123" s="480" t="s">
        <v>275</v>
      </c>
      <c r="AM1123" s="480"/>
      <c r="AN1123" s="481" t="s">
        <v>33</v>
      </c>
      <c r="AO1123" s="481"/>
      <c r="AP1123" s="481"/>
      <c r="AQ1123" s="481"/>
      <c r="AR1123" s="481"/>
      <c r="AS1123" s="482"/>
      <c r="AT1123" s="58"/>
      <c r="AU1123" s="58"/>
      <c r="AW1123" s="57"/>
      <c r="AX1123" s="282"/>
      <c r="AY1123" s="282"/>
      <c r="AZ1123" s="282"/>
      <c r="BA1123" s="282"/>
      <c r="BB1123" s="282"/>
      <c r="BC1123" s="282"/>
      <c r="BD1123" s="234"/>
      <c r="BE1123" s="234"/>
    </row>
    <row r="1124" spans="2:65" s="34" customFormat="1" ht="13.5" customHeight="1">
      <c r="B1124" s="458"/>
      <c r="C1124" s="459"/>
      <c r="D1124" s="459"/>
      <c r="E1124" s="459"/>
      <c r="F1124" s="459"/>
      <c r="G1124" s="459"/>
      <c r="H1124" s="459"/>
      <c r="I1124" s="460"/>
      <c r="J1124" s="458"/>
      <c r="K1124" s="459"/>
      <c r="L1124" s="459"/>
      <c r="M1124" s="459"/>
      <c r="N1124" s="465"/>
      <c r="O1124" s="468"/>
      <c r="P1124" s="459"/>
      <c r="Q1124" s="459"/>
      <c r="R1124" s="459"/>
      <c r="S1124" s="459"/>
      <c r="T1124" s="459"/>
      <c r="U1124" s="460"/>
      <c r="V1124" s="483" t="s">
        <v>7</v>
      </c>
      <c r="W1124" s="484"/>
      <c r="X1124" s="484"/>
      <c r="Y1124" s="485"/>
      <c r="Z1124" s="489" t="s">
        <v>16</v>
      </c>
      <c r="AA1124" s="490"/>
      <c r="AB1124" s="490"/>
      <c r="AC1124" s="491"/>
      <c r="AD1124" s="495" t="s">
        <v>17</v>
      </c>
      <c r="AE1124" s="496"/>
      <c r="AF1124" s="496"/>
      <c r="AG1124" s="497"/>
      <c r="AH1124" s="501" t="s">
        <v>135</v>
      </c>
      <c r="AI1124" s="502"/>
      <c r="AJ1124" s="502"/>
      <c r="AK1124" s="503"/>
      <c r="AL1124" s="507" t="s">
        <v>276</v>
      </c>
      <c r="AM1124" s="507"/>
      <c r="AN1124" s="509" t="s">
        <v>19</v>
      </c>
      <c r="AO1124" s="510"/>
      <c r="AP1124" s="510"/>
      <c r="AQ1124" s="510"/>
      <c r="AR1124" s="511"/>
      <c r="AS1124" s="512"/>
      <c r="AT1124" s="58"/>
      <c r="AU1124" s="58"/>
      <c r="AW1124" s="57"/>
      <c r="AX1124" s="282"/>
      <c r="AY1124" s="345" t="s">
        <v>302</v>
      </c>
      <c r="AZ1124" s="345" t="s">
        <v>302</v>
      </c>
      <c r="BA1124" s="345" t="s">
        <v>300</v>
      </c>
      <c r="BB1124" s="667" t="s">
        <v>301</v>
      </c>
      <c r="BC1124" s="668"/>
      <c r="BD1124" s="234"/>
      <c r="BE1124" s="234"/>
    </row>
    <row r="1125" spans="2:65" s="34" customFormat="1" ht="13.5" customHeight="1">
      <c r="B1125" s="461"/>
      <c r="C1125" s="462"/>
      <c r="D1125" s="462"/>
      <c r="E1125" s="462"/>
      <c r="F1125" s="462"/>
      <c r="G1125" s="462"/>
      <c r="H1125" s="462"/>
      <c r="I1125" s="463"/>
      <c r="J1125" s="461"/>
      <c r="K1125" s="462"/>
      <c r="L1125" s="462"/>
      <c r="M1125" s="462"/>
      <c r="N1125" s="466"/>
      <c r="O1125" s="469"/>
      <c r="P1125" s="462"/>
      <c r="Q1125" s="462"/>
      <c r="R1125" s="462"/>
      <c r="S1125" s="462"/>
      <c r="T1125" s="462"/>
      <c r="U1125" s="463"/>
      <c r="V1125" s="486"/>
      <c r="W1125" s="487"/>
      <c r="X1125" s="487"/>
      <c r="Y1125" s="488"/>
      <c r="Z1125" s="492"/>
      <c r="AA1125" s="493"/>
      <c r="AB1125" s="493"/>
      <c r="AC1125" s="494"/>
      <c r="AD1125" s="498"/>
      <c r="AE1125" s="499"/>
      <c r="AF1125" s="499"/>
      <c r="AG1125" s="500"/>
      <c r="AH1125" s="504"/>
      <c r="AI1125" s="505"/>
      <c r="AJ1125" s="505"/>
      <c r="AK1125" s="506"/>
      <c r="AL1125" s="508"/>
      <c r="AM1125" s="508"/>
      <c r="AN1125" s="513"/>
      <c r="AO1125" s="513"/>
      <c r="AP1125" s="513"/>
      <c r="AQ1125" s="513"/>
      <c r="AR1125" s="513"/>
      <c r="AS1125" s="514"/>
      <c r="AT1125" s="58"/>
      <c r="AU1125" s="58"/>
      <c r="AW1125" s="57"/>
      <c r="AX1125" s="282"/>
      <c r="AY1125" s="346"/>
      <c r="AZ1125" s="347" t="s">
        <v>296</v>
      </c>
      <c r="BA1125" s="347" t="s">
        <v>299</v>
      </c>
      <c r="BB1125" s="348" t="s">
        <v>297</v>
      </c>
      <c r="BC1125" s="347" t="s">
        <v>296</v>
      </c>
      <c r="BD1125" s="234"/>
      <c r="BE1125" s="234"/>
      <c r="BL1125" s="234" t="s">
        <v>310</v>
      </c>
      <c r="BM1125" s="234" t="s">
        <v>203</v>
      </c>
    </row>
    <row r="1126" spans="2:65" s="34" customFormat="1" ht="18" customHeight="1">
      <c r="B1126" s="414"/>
      <c r="C1126" s="415"/>
      <c r="D1126" s="415"/>
      <c r="E1126" s="415"/>
      <c r="F1126" s="415"/>
      <c r="G1126" s="415"/>
      <c r="H1126" s="415"/>
      <c r="I1126" s="451"/>
      <c r="J1126" s="414"/>
      <c r="K1126" s="415"/>
      <c r="L1126" s="415"/>
      <c r="M1126" s="415"/>
      <c r="N1126" s="416"/>
      <c r="O1126" s="389"/>
      <c r="P1126" s="392" t="s">
        <v>0</v>
      </c>
      <c r="Q1126" s="387"/>
      <c r="R1126" s="380" t="s">
        <v>1</v>
      </c>
      <c r="S1126" s="193"/>
      <c r="T1126" s="420" t="s">
        <v>56</v>
      </c>
      <c r="U1126" s="421"/>
      <c r="V1126" s="422"/>
      <c r="W1126" s="423"/>
      <c r="X1126" s="423"/>
      <c r="Y1126" s="76" t="s">
        <v>8</v>
      </c>
      <c r="Z1126" s="45"/>
      <c r="AA1126" s="46"/>
      <c r="AB1126" s="46"/>
      <c r="AC1126" s="44" t="s">
        <v>8</v>
      </c>
      <c r="AD1126" s="45"/>
      <c r="AE1126" s="46"/>
      <c r="AF1126" s="46"/>
      <c r="AG1126" s="47" t="s">
        <v>8</v>
      </c>
      <c r="AH1126" s="409">
        <f>IF(V1126="賃金で算定",V1127+Z1127-AD1127,0)</f>
        <v>0</v>
      </c>
      <c r="AI1126" s="410"/>
      <c r="AJ1126" s="410"/>
      <c r="AK1126" s="411"/>
      <c r="AL1126" s="68"/>
      <c r="AM1126" s="69"/>
      <c r="AN1126" s="412"/>
      <c r="AO1126" s="413"/>
      <c r="AP1126" s="413"/>
      <c r="AQ1126" s="413"/>
      <c r="AR1126" s="413"/>
      <c r="AS1126" s="47" t="s">
        <v>8</v>
      </c>
      <c r="AT1126" s="58"/>
      <c r="AU1126" s="58"/>
      <c r="AV1126" s="55" t="str">
        <f>IF(OR(O1126="",Q1126=""),"", IF(O1126&lt;20,DATE(O1126+118,Q1126,IF(S1126="",1,S1126)),DATE(O1126+88,Q1126,IF(S1126="",1,S1126))))</f>
        <v/>
      </c>
      <c r="AW1126" s="57" t="str">
        <f>IF(AV1126&lt;=設定シート!C$15,"昔",IF(AV1126&lt;=設定シート!E$15,"上",IF(AV1126&lt;=設定シート!G$15,"中","下")))</f>
        <v>下</v>
      </c>
      <c r="AX1126" s="282">
        <f>IF(AV1126&lt;=設定シート!$E$36,5,IF(AV1126&lt;=設定シート!$I$36,7,IF(AV1126&lt;=設定シート!$M$36,9,11)))</f>
        <v>11</v>
      </c>
      <c r="AY1126" s="351"/>
      <c r="AZ1126" s="349"/>
      <c r="BA1126" s="353">
        <f>AN1126</f>
        <v>0</v>
      </c>
      <c r="BB1126" s="349"/>
      <c r="BC1126" s="349"/>
      <c r="BD1126" s="234"/>
      <c r="BE1126" s="234"/>
      <c r="BL1126" s="1"/>
      <c r="BM1126" s="1"/>
    </row>
    <row r="1127" spans="2:65" s="34" customFormat="1" ht="18" customHeight="1">
      <c r="B1127" s="417"/>
      <c r="C1127" s="418"/>
      <c r="D1127" s="418"/>
      <c r="E1127" s="418"/>
      <c r="F1127" s="418"/>
      <c r="G1127" s="418"/>
      <c r="H1127" s="418"/>
      <c r="I1127" s="452"/>
      <c r="J1127" s="417"/>
      <c r="K1127" s="418"/>
      <c r="L1127" s="418"/>
      <c r="M1127" s="418"/>
      <c r="N1127" s="419"/>
      <c r="O1127" s="390"/>
      <c r="P1127" s="386" t="s">
        <v>0</v>
      </c>
      <c r="Q1127" s="388"/>
      <c r="R1127" s="35" t="s">
        <v>1</v>
      </c>
      <c r="S1127" s="196"/>
      <c r="T1127" s="424" t="s">
        <v>57</v>
      </c>
      <c r="U1127" s="425"/>
      <c r="V1127" s="426"/>
      <c r="W1127" s="427"/>
      <c r="X1127" s="427"/>
      <c r="Y1127" s="428"/>
      <c r="Z1127" s="453"/>
      <c r="AA1127" s="454"/>
      <c r="AB1127" s="454"/>
      <c r="AC1127" s="454"/>
      <c r="AD1127" s="426">
        <v>0</v>
      </c>
      <c r="AE1127" s="427"/>
      <c r="AF1127" s="427"/>
      <c r="AG1127" s="428"/>
      <c r="AH1127" s="402">
        <f>IF(V1126="賃金で算定",0,V1127+Z1127-AD1127)</f>
        <v>0</v>
      </c>
      <c r="AI1127" s="402"/>
      <c r="AJ1127" s="402"/>
      <c r="AK1127" s="403"/>
      <c r="AL1127" s="407">
        <f>IF(V1126="賃金で算定","賃金で算定",IF(OR(V1127=0,$F1144="",AV1126=""),0,IF(AW1126="昔",VLOOKUP($F1144,労務比率,AX1126,FALSE),IF(AW1126="上",VLOOKUP($F1144,労務比率,AX1126,FALSE),IF(AW1126="中",VLOOKUP($F1144,労務比率,AX1126,FALSE),VLOOKUP($F1144,労務比率,AX1126,FALSE))))))</f>
        <v>0</v>
      </c>
      <c r="AM1127" s="408"/>
      <c r="AN1127" s="404">
        <f>IF(V1126="賃金で算定",0,INT(AH1127*AL1127/100))</f>
        <v>0</v>
      </c>
      <c r="AO1127" s="405"/>
      <c r="AP1127" s="405"/>
      <c r="AQ1127" s="405"/>
      <c r="AR1127" s="405"/>
      <c r="AS1127" s="39"/>
      <c r="AT1127" s="58"/>
      <c r="AU1127" s="58"/>
      <c r="AV1127" s="55"/>
      <c r="AW1127" s="57"/>
      <c r="AX1127" s="282"/>
      <c r="AY1127" s="352">
        <f>AH1127</f>
        <v>0</v>
      </c>
      <c r="AZ1127" s="350">
        <f>IF(AV1126&lt;=設定シート!C$85,AH1127,IF(AND(AV1126&gt;=設定シート!E$85,AV1126&lt;=設定シート!G$85),AH1127*105/108,AH1127))</f>
        <v>0</v>
      </c>
      <c r="BA1127" s="347"/>
      <c r="BB1127" s="350">
        <f>IF($AL1127="賃金で算定",0,INT(AY1127*$AL1127/100))</f>
        <v>0</v>
      </c>
      <c r="BC1127" s="350">
        <f>IF(AY1127=AZ1127,BB1127,AZ1127*$AL1127/100)</f>
        <v>0</v>
      </c>
      <c r="BD1127" s="234"/>
      <c r="BE1127" s="234"/>
      <c r="BL1127" s="234">
        <f>IF(AY1127=AZ1127,0,1)</f>
        <v>0</v>
      </c>
      <c r="BM1127" s="234" t="str">
        <f>IF(BL1127=1,AL1127,"")</f>
        <v/>
      </c>
    </row>
    <row r="1128" spans="2:65" s="34" customFormat="1" ht="18" customHeight="1">
      <c r="B1128" s="414"/>
      <c r="C1128" s="415"/>
      <c r="D1128" s="415"/>
      <c r="E1128" s="415"/>
      <c r="F1128" s="415"/>
      <c r="G1128" s="415"/>
      <c r="H1128" s="415"/>
      <c r="I1128" s="451"/>
      <c r="J1128" s="414"/>
      <c r="K1128" s="415"/>
      <c r="L1128" s="415"/>
      <c r="M1128" s="415"/>
      <c r="N1128" s="416"/>
      <c r="O1128" s="389"/>
      <c r="P1128" s="392" t="s">
        <v>45</v>
      </c>
      <c r="Q1128" s="387"/>
      <c r="R1128" s="380" t="s">
        <v>46</v>
      </c>
      <c r="S1128" s="193"/>
      <c r="T1128" s="420" t="s">
        <v>47</v>
      </c>
      <c r="U1128" s="421"/>
      <c r="V1128" s="422"/>
      <c r="W1128" s="423"/>
      <c r="X1128" s="423"/>
      <c r="Y1128" s="77"/>
      <c r="Z1128" s="41"/>
      <c r="AA1128" s="42"/>
      <c r="AB1128" s="42"/>
      <c r="AC1128" s="43"/>
      <c r="AD1128" s="41"/>
      <c r="AE1128" s="42"/>
      <c r="AF1128" s="42"/>
      <c r="AG1128" s="48"/>
      <c r="AH1128" s="409">
        <f>IF(V1128="賃金で算定",V1129+Z1129-AD1129,0)</f>
        <v>0</v>
      </c>
      <c r="AI1128" s="410"/>
      <c r="AJ1128" s="410"/>
      <c r="AK1128" s="411"/>
      <c r="AL1128" s="68"/>
      <c r="AM1128" s="69"/>
      <c r="AN1128" s="412"/>
      <c r="AO1128" s="413"/>
      <c r="AP1128" s="413"/>
      <c r="AQ1128" s="413"/>
      <c r="AR1128" s="413"/>
      <c r="AS1128" s="40"/>
      <c r="AT1128" s="58"/>
      <c r="AU1128" s="58"/>
      <c r="AV1128" s="55" t="str">
        <f>IF(OR(O1128="",Q1128=""),"", IF(O1128&lt;20,DATE(O1128+118,Q1128,IF(S1128="",1,S1128)),DATE(O1128+88,Q1128,IF(S1128="",1,S1128))))</f>
        <v/>
      </c>
      <c r="AW1128" s="57" t="str">
        <f>IF(AV1128&lt;=設定シート!C$15,"昔",IF(AV1128&lt;=設定シート!E$15,"上",IF(AV1128&lt;=設定シート!G$15,"中","下")))</f>
        <v>下</v>
      </c>
      <c r="AX1128" s="282">
        <f>IF(AV1128&lt;=設定シート!$E$36,5,IF(AV1128&lt;=設定シート!$I$36,7,IF(AV1128&lt;=設定シート!$M$36,9,11)))</f>
        <v>11</v>
      </c>
      <c r="AY1128" s="351"/>
      <c r="AZ1128" s="349"/>
      <c r="BA1128" s="353">
        <f t="shared" ref="BA1128" si="634">AN1128</f>
        <v>0</v>
      </c>
      <c r="BB1128" s="349"/>
      <c r="BC1128" s="349"/>
      <c r="BD1128" s="234"/>
      <c r="BE1128" s="234"/>
      <c r="BL1128" s="234"/>
      <c r="BM1128" s="234"/>
    </row>
    <row r="1129" spans="2:65" s="34" customFormat="1" ht="18" customHeight="1">
      <c r="B1129" s="417"/>
      <c r="C1129" s="418"/>
      <c r="D1129" s="418"/>
      <c r="E1129" s="418"/>
      <c r="F1129" s="418"/>
      <c r="G1129" s="418"/>
      <c r="H1129" s="418"/>
      <c r="I1129" s="452"/>
      <c r="J1129" s="417"/>
      <c r="K1129" s="418"/>
      <c r="L1129" s="418"/>
      <c r="M1129" s="418"/>
      <c r="N1129" s="419"/>
      <c r="O1129" s="390"/>
      <c r="P1129" s="393" t="s">
        <v>45</v>
      </c>
      <c r="Q1129" s="388"/>
      <c r="R1129" s="381" t="s">
        <v>46</v>
      </c>
      <c r="S1129" s="196"/>
      <c r="T1129" s="424" t="s">
        <v>48</v>
      </c>
      <c r="U1129" s="425"/>
      <c r="V1129" s="426"/>
      <c r="W1129" s="427"/>
      <c r="X1129" s="427"/>
      <c r="Y1129" s="428"/>
      <c r="Z1129" s="453"/>
      <c r="AA1129" s="454"/>
      <c r="AB1129" s="454"/>
      <c r="AC1129" s="454"/>
      <c r="AD1129" s="426">
        <v>0</v>
      </c>
      <c r="AE1129" s="427"/>
      <c r="AF1129" s="427"/>
      <c r="AG1129" s="428"/>
      <c r="AH1129" s="402">
        <f>IF(V1128="賃金で算定",0,V1129+Z1129-AD1129)</f>
        <v>0</v>
      </c>
      <c r="AI1129" s="402"/>
      <c r="AJ1129" s="402"/>
      <c r="AK1129" s="403"/>
      <c r="AL1129" s="407">
        <f>IF(V1128="賃金で算定","賃金で算定",IF(OR(V1129=0,$F1144="",AV1128=""),0,IF(AW1128="昔",VLOOKUP($F1144,労務比率,AX1128,FALSE),IF(AW1128="上",VLOOKUP($F1144,労務比率,AX1128,FALSE),IF(AW1128="中",VLOOKUP($F1144,労務比率,AX1128,FALSE),VLOOKUP($F1144,労務比率,AX1128,FALSE))))))</f>
        <v>0</v>
      </c>
      <c r="AM1129" s="408"/>
      <c r="AN1129" s="404">
        <f>IF(V1128="賃金で算定",0,INT(AH1129*AL1129/100))</f>
        <v>0</v>
      </c>
      <c r="AO1129" s="405"/>
      <c r="AP1129" s="405"/>
      <c r="AQ1129" s="405"/>
      <c r="AR1129" s="405"/>
      <c r="AS1129" s="39"/>
      <c r="AT1129" s="58"/>
      <c r="AU1129" s="58"/>
      <c r="AV1129" s="55"/>
      <c r="AW1129" s="57"/>
      <c r="AX1129" s="282"/>
      <c r="AY1129" s="352">
        <f t="shared" ref="AY1129" si="635">AH1129</f>
        <v>0</v>
      </c>
      <c r="AZ1129" s="350">
        <f>IF(AV1128&lt;=設定シート!C$85,AH1129,IF(AND(AV1128&gt;=設定シート!E$85,AV1128&lt;=設定シート!G$85),AH1129*105/108,AH1129))</f>
        <v>0</v>
      </c>
      <c r="BA1129" s="347"/>
      <c r="BB1129" s="350">
        <f t="shared" ref="BB1129" si="636">IF($AL1129="賃金で算定",0,INT(AY1129*$AL1129/100))</f>
        <v>0</v>
      </c>
      <c r="BC1129" s="350">
        <f>IF(AY1129=AZ1129,BB1129,AZ1129*$AL1129/100)</f>
        <v>0</v>
      </c>
      <c r="BD1129" s="234"/>
      <c r="BE1129" s="234"/>
      <c r="BL1129" s="234">
        <f>IF(AY1129=AZ1129,0,1)</f>
        <v>0</v>
      </c>
      <c r="BM1129" s="234" t="str">
        <f>IF(BL1129=1,AL1129,"")</f>
        <v/>
      </c>
    </row>
    <row r="1130" spans="2:65" s="34" customFormat="1" ht="18" customHeight="1">
      <c r="B1130" s="414"/>
      <c r="C1130" s="415"/>
      <c r="D1130" s="415"/>
      <c r="E1130" s="415"/>
      <c r="F1130" s="415"/>
      <c r="G1130" s="415"/>
      <c r="H1130" s="415"/>
      <c r="I1130" s="451"/>
      <c r="J1130" s="414"/>
      <c r="K1130" s="415"/>
      <c r="L1130" s="415"/>
      <c r="M1130" s="415"/>
      <c r="N1130" s="416"/>
      <c r="O1130" s="389"/>
      <c r="P1130" s="392" t="s">
        <v>45</v>
      </c>
      <c r="Q1130" s="387"/>
      <c r="R1130" s="380" t="s">
        <v>46</v>
      </c>
      <c r="S1130" s="193"/>
      <c r="T1130" s="420" t="s">
        <v>47</v>
      </c>
      <c r="U1130" s="421"/>
      <c r="V1130" s="422"/>
      <c r="W1130" s="423"/>
      <c r="X1130" s="423"/>
      <c r="Y1130" s="77"/>
      <c r="Z1130" s="41"/>
      <c r="AA1130" s="42"/>
      <c r="AB1130" s="42"/>
      <c r="AC1130" s="43"/>
      <c r="AD1130" s="41"/>
      <c r="AE1130" s="42"/>
      <c r="AF1130" s="42"/>
      <c r="AG1130" s="48"/>
      <c r="AH1130" s="409">
        <f>IF(V1130="賃金で算定",V1131+Z1131-AD1131,0)</f>
        <v>0</v>
      </c>
      <c r="AI1130" s="410"/>
      <c r="AJ1130" s="410"/>
      <c r="AK1130" s="411"/>
      <c r="AL1130" s="68"/>
      <c r="AM1130" s="69"/>
      <c r="AN1130" s="412"/>
      <c r="AO1130" s="413"/>
      <c r="AP1130" s="413"/>
      <c r="AQ1130" s="413"/>
      <c r="AR1130" s="413"/>
      <c r="AS1130" s="40"/>
      <c r="AT1130" s="58"/>
      <c r="AU1130" s="58"/>
      <c r="AV1130" s="55" t="str">
        <f>IF(OR(O1130="",Q1130=""),"", IF(O1130&lt;20,DATE(O1130+118,Q1130,IF(S1130="",1,S1130)),DATE(O1130+88,Q1130,IF(S1130="",1,S1130))))</f>
        <v/>
      </c>
      <c r="AW1130" s="57" t="str">
        <f>IF(AV1130&lt;=設定シート!C$15,"昔",IF(AV1130&lt;=設定シート!E$15,"上",IF(AV1130&lt;=設定シート!G$15,"中","下")))</f>
        <v>下</v>
      </c>
      <c r="AX1130" s="282">
        <f>IF(AV1130&lt;=設定シート!$E$36,5,IF(AV1130&lt;=設定シート!$I$36,7,IF(AV1130&lt;=設定シート!$M$36,9,11)))</f>
        <v>11</v>
      </c>
      <c r="AY1130" s="351"/>
      <c r="AZ1130" s="349"/>
      <c r="BA1130" s="353">
        <f t="shared" ref="BA1130" si="637">AN1130</f>
        <v>0</v>
      </c>
      <c r="BB1130" s="349"/>
      <c r="BC1130" s="349"/>
      <c r="BD1130" s="234"/>
      <c r="BE1130" s="234"/>
      <c r="BL1130" s="1"/>
      <c r="BM1130" s="1"/>
    </row>
    <row r="1131" spans="2:65" s="34" customFormat="1" ht="18" customHeight="1">
      <c r="B1131" s="417"/>
      <c r="C1131" s="418"/>
      <c r="D1131" s="418"/>
      <c r="E1131" s="418"/>
      <c r="F1131" s="418"/>
      <c r="G1131" s="418"/>
      <c r="H1131" s="418"/>
      <c r="I1131" s="452"/>
      <c r="J1131" s="417"/>
      <c r="K1131" s="418"/>
      <c r="L1131" s="418"/>
      <c r="M1131" s="418"/>
      <c r="N1131" s="419"/>
      <c r="O1131" s="390"/>
      <c r="P1131" s="393" t="s">
        <v>45</v>
      </c>
      <c r="Q1131" s="388"/>
      <c r="R1131" s="381" t="s">
        <v>46</v>
      </c>
      <c r="S1131" s="196"/>
      <c r="T1131" s="424" t="s">
        <v>48</v>
      </c>
      <c r="U1131" s="425"/>
      <c r="V1131" s="426"/>
      <c r="W1131" s="427"/>
      <c r="X1131" s="427"/>
      <c r="Y1131" s="428"/>
      <c r="Z1131" s="426"/>
      <c r="AA1131" s="427"/>
      <c r="AB1131" s="427"/>
      <c r="AC1131" s="427"/>
      <c r="AD1131" s="426">
        <v>0</v>
      </c>
      <c r="AE1131" s="427"/>
      <c r="AF1131" s="427"/>
      <c r="AG1131" s="428"/>
      <c r="AH1131" s="402">
        <f>IF(V1130="賃金で算定",0,V1131+Z1131-AD1131)</f>
        <v>0</v>
      </c>
      <c r="AI1131" s="402"/>
      <c r="AJ1131" s="402"/>
      <c r="AK1131" s="403"/>
      <c r="AL1131" s="407">
        <f>IF(V1130="賃金で算定","賃金で算定",IF(OR(V1131=0,$F1144="",AV1130=""),0,IF(AW1130="昔",VLOOKUP($F1144,労務比率,AX1130,FALSE),IF(AW1130="上",VLOOKUP($F1144,労務比率,AX1130,FALSE),IF(AW1130="中",VLOOKUP($F1144,労務比率,AX1130,FALSE),VLOOKUP($F1144,労務比率,AX1130,FALSE))))))</f>
        <v>0</v>
      </c>
      <c r="AM1131" s="408"/>
      <c r="AN1131" s="404">
        <f>IF(V1130="賃金で算定",0,INT(AH1131*AL1131/100))</f>
        <v>0</v>
      </c>
      <c r="AO1131" s="405"/>
      <c r="AP1131" s="405"/>
      <c r="AQ1131" s="405"/>
      <c r="AR1131" s="405"/>
      <c r="AS1131" s="39"/>
      <c r="AT1131" s="58"/>
      <c r="AU1131" s="58"/>
      <c r="AV1131" s="55"/>
      <c r="AW1131" s="57"/>
      <c r="AX1131" s="282"/>
      <c r="AY1131" s="352">
        <f t="shared" ref="AY1131" si="638">AH1131</f>
        <v>0</v>
      </c>
      <c r="AZ1131" s="350">
        <f>IF(AV1130&lt;=設定シート!C$85,AH1131,IF(AND(AV1130&gt;=設定シート!E$85,AV1130&lt;=設定シート!G$85),AH1131*105/108,AH1131))</f>
        <v>0</v>
      </c>
      <c r="BA1131" s="347"/>
      <c r="BB1131" s="350">
        <f t="shared" ref="BB1131" si="639">IF($AL1131="賃金で算定",0,INT(AY1131*$AL1131/100))</f>
        <v>0</v>
      </c>
      <c r="BC1131" s="350">
        <f>IF(AY1131=AZ1131,BB1131,AZ1131*$AL1131/100)</f>
        <v>0</v>
      </c>
      <c r="BD1131" s="234"/>
      <c r="BE1131" s="234"/>
      <c r="BL1131" s="234">
        <f>IF(AY1131=AZ1131,0,1)</f>
        <v>0</v>
      </c>
      <c r="BM1131" s="234" t="str">
        <f>IF(BL1131=1,AL1131,"")</f>
        <v/>
      </c>
    </row>
    <row r="1132" spans="2:65" s="34" customFormat="1" ht="18" customHeight="1">
      <c r="B1132" s="414"/>
      <c r="C1132" s="415"/>
      <c r="D1132" s="415"/>
      <c r="E1132" s="415"/>
      <c r="F1132" s="415"/>
      <c r="G1132" s="415"/>
      <c r="H1132" s="415"/>
      <c r="I1132" s="451"/>
      <c r="J1132" s="414"/>
      <c r="K1132" s="415"/>
      <c r="L1132" s="415"/>
      <c r="M1132" s="415"/>
      <c r="N1132" s="416"/>
      <c r="O1132" s="389"/>
      <c r="P1132" s="392" t="s">
        <v>45</v>
      </c>
      <c r="Q1132" s="387"/>
      <c r="R1132" s="380" t="s">
        <v>46</v>
      </c>
      <c r="S1132" s="193"/>
      <c r="T1132" s="420" t="s">
        <v>47</v>
      </c>
      <c r="U1132" s="421"/>
      <c r="V1132" s="422"/>
      <c r="W1132" s="423"/>
      <c r="X1132" s="423"/>
      <c r="Y1132" s="78"/>
      <c r="Z1132" s="37"/>
      <c r="AA1132" s="38"/>
      <c r="AB1132" s="38"/>
      <c r="AC1132" s="49"/>
      <c r="AD1132" s="37"/>
      <c r="AE1132" s="38"/>
      <c r="AF1132" s="38"/>
      <c r="AG1132" s="50"/>
      <c r="AH1132" s="409">
        <f>IF(V1132="賃金で算定",V1133+Z1133-AD1133,0)</f>
        <v>0</v>
      </c>
      <c r="AI1132" s="410"/>
      <c r="AJ1132" s="410"/>
      <c r="AK1132" s="411"/>
      <c r="AL1132" s="68"/>
      <c r="AM1132" s="69"/>
      <c r="AN1132" s="412"/>
      <c r="AO1132" s="413"/>
      <c r="AP1132" s="413"/>
      <c r="AQ1132" s="413"/>
      <c r="AR1132" s="413"/>
      <c r="AS1132" s="40"/>
      <c r="AT1132" s="58"/>
      <c r="AU1132" s="58"/>
      <c r="AV1132" s="55" t="str">
        <f>IF(OR(O1132="",Q1132=""),"", IF(O1132&lt;20,DATE(O1132+118,Q1132,IF(S1132="",1,S1132)),DATE(O1132+88,Q1132,IF(S1132="",1,S1132))))</f>
        <v/>
      </c>
      <c r="AW1132" s="57" t="str">
        <f>IF(AV1132&lt;=設定シート!C$15,"昔",IF(AV1132&lt;=設定シート!E$15,"上",IF(AV1132&lt;=設定シート!G$15,"中","下")))</f>
        <v>下</v>
      </c>
      <c r="AX1132" s="282">
        <f>IF(AV1132&lt;=設定シート!$E$36,5,IF(AV1132&lt;=設定シート!$I$36,7,IF(AV1132&lt;=設定シート!$M$36,9,11)))</f>
        <v>11</v>
      </c>
      <c r="AY1132" s="351"/>
      <c r="AZ1132" s="349"/>
      <c r="BA1132" s="353">
        <f t="shared" ref="BA1132" si="640">AN1132</f>
        <v>0</v>
      </c>
      <c r="BB1132" s="349"/>
      <c r="BC1132" s="349"/>
      <c r="BD1132" s="234"/>
      <c r="BE1132" s="234"/>
      <c r="BL1132" s="1"/>
      <c r="BM1132" s="1"/>
    </row>
    <row r="1133" spans="2:65" s="34" customFormat="1" ht="18" customHeight="1">
      <c r="B1133" s="417"/>
      <c r="C1133" s="418"/>
      <c r="D1133" s="418"/>
      <c r="E1133" s="418"/>
      <c r="F1133" s="418"/>
      <c r="G1133" s="418"/>
      <c r="H1133" s="418"/>
      <c r="I1133" s="452"/>
      <c r="J1133" s="417"/>
      <c r="K1133" s="418"/>
      <c r="L1133" s="418"/>
      <c r="M1133" s="418"/>
      <c r="N1133" s="419"/>
      <c r="O1133" s="390"/>
      <c r="P1133" s="393" t="s">
        <v>45</v>
      </c>
      <c r="Q1133" s="388"/>
      <c r="R1133" s="381" t="s">
        <v>46</v>
      </c>
      <c r="S1133" s="196"/>
      <c r="T1133" s="424" t="s">
        <v>48</v>
      </c>
      <c r="U1133" s="425"/>
      <c r="V1133" s="426"/>
      <c r="W1133" s="427"/>
      <c r="X1133" s="427"/>
      <c r="Y1133" s="428"/>
      <c r="Z1133" s="453"/>
      <c r="AA1133" s="454"/>
      <c r="AB1133" s="454"/>
      <c r="AC1133" s="454"/>
      <c r="AD1133" s="426">
        <v>0</v>
      </c>
      <c r="AE1133" s="427"/>
      <c r="AF1133" s="427"/>
      <c r="AG1133" s="428"/>
      <c r="AH1133" s="402">
        <f>IF(V1132="賃金で算定",0,V1133+Z1133-AD1133)</f>
        <v>0</v>
      </c>
      <c r="AI1133" s="402"/>
      <c r="AJ1133" s="402"/>
      <c r="AK1133" s="403"/>
      <c r="AL1133" s="407">
        <f>IF(V1132="賃金で算定","賃金で算定",IF(OR(V1133=0,$F1144="",AV1132=""),0,IF(AW1132="昔",VLOOKUP($F1144,労務比率,AX1132,FALSE),IF(AW1132="上",VLOOKUP($F1144,労務比率,AX1132,FALSE),IF(AW1132="中",VLOOKUP($F1144,労務比率,AX1132,FALSE),VLOOKUP($F1144,労務比率,AX1132,FALSE))))))</f>
        <v>0</v>
      </c>
      <c r="AM1133" s="408"/>
      <c r="AN1133" s="404">
        <f>IF(V1132="賃金で算定",0,INT(AH1133*AL1133/100))</f>
        <v>0</v>
      </c>
      <c r="AO1133" s="405"/>
      <c r="AP1133" s="405"/>
      <c r="AQ1133" s="405"/>
      <c r="AR1133" s="405"/>
      <c r="AS1133" s="39"/>
      <c r="AT1133" s="58"/>
      <c r="AU1133" s="58"/>
      <c r="AV1133" s="55"/>
      <c r="AW1133" s="57"/>
      <c r="AX1133" s="282"/>
      <c r="AY1133" s="352">
        <f t="shared" ref="AY1133" si="641">AH1133</f>
        <v>0</v>
      </c>
      <c r="AZ1133" s="350">
        <f>IF(AV1132&lt;=設定シート!C$85,AH1133,IF(AND(AV1132&gt;=設定シート!E$85,AV1132&lt;=設定シート!G$85),AH1133*105/108,AH1133))</f>
        <v>0</v>
      </c>
      <c r="BA1133" s="347"/>
      <c r="BB1133" s="350">
        <f t="shared" ref="BB1133" si="642">IF($AL1133="賃金で算定",0,INT(AY1133*$AL1133/100))</f>
        <v>0</v>
      </c>
      <c r="BC1133" s="350">
        <f>IF(AY1133=AZ1133,BB1133,AZ1133*$AL1133/100)</f>
        <v>0</v>
      </c>
      <c r="BD1133" s="234"/>
      <c r="BE1133" s="234"/>
      <c r="BL1133" s="234">
        <f>IF(AY1133=AZ1133,0,1)</f>
        <v>0</v>
      </c>
      <c r="BM1133" s="234" t="str">
        <f>IF(BL1133=1,AL1133,"")</f>
        <v/>
      </c>
    </row>
    <row r="1134" spans="2:65" s="34" customFormat="1" ht="18" customHeight="1">
      <c r="B1134" s="414"/>
      <c r="C1134" s="415"/>
      <c r="D1134" s="415"/>
      <c r="E1134" s="415"/>
      <c r="F1134" s="415"/>
      <c r="G1134" s="415"/>
      <c r="H1134" s="415"/>
      <c r="I1134" s="451"/>
      <c r="J1134" s="414"/>
      <c r="K1134" s="415"/>
      <c r="L1134" s="415"/>
      <c r="M1134" s="415"/>
      <c r="N1134" s="416"/>
      <c r="O1134" s="389"/>
      <c r="P1134" s="392" t="s">
        <v>45</v>
      </c>
      <c r="Q1134" s="387"/>
      <c r="R1134" s="380" t="s">
        <v>46</v>
      </c>
      <c r="S1134" s="193"/>
      <c r="T1134" s="420" t="s">
        <v>47</v>
      </c>
      <c r="U1134" s="421"/>
      <c r="V1134" s="422"/>
      <c r="W1134" s="423"/>
      <c r="X1134" s="423"/>
      <c r="Y1134" s="77"/>
      <c r="Z1134" s="41"/>
      <c r="AA1134" s="42"/>
      <c r="AB1134" s="42"/>
      <c r="AC1134" s="43"/>
      <c r="AD1134" s="41"/>
      <c r="AE1134" s="42"/>
      <c r="AF1134" s="42"/>
      <c r="AG1134" s="48"/>
      <c r="AH1134" s="409">
        <f>IF(V1134="賃金で算定",V1135+Z1135-AD1135,0)</f>
        <v>0</v>
      </c>
      <c r="AI1134" s="410"/>
      <c r="AJ1134" s="410"/>
      <c r="AK1134" s="411"/>
      <c r="AL1134" s="68"/>
      <c r="AM1134" s="69"/>
      <c r="AN1134" s="412"/>
      <c r="AO1134" s="413"/>
      <c r="AP1134" s="413"/>
      <c r="AQ1134" s="413"/>
      <c r="AR1134" s="413"/>
      <c r="AS1134" s="40"/>
      <c r="AT1134" s="58"/>
      <c r="AU1134" s="58"/>
      <c r="AV1134" s="55" t="str">
        <f>IF(OR(O1134="",Q1134=""),"", IF(O1134&lt;20,DATE(O1134+118,Q1134,IF(S1134="",1,S1134)),DATE(O1134+88,Q1134,IF(S1134="",1,S1134))))</f>
        <v/>
      </c>
      <c r="AW1134" s="57" t="str">
        <f>IF(AV1134&lt;=設定シート!C$15,"昔",IF(AV1134&lt;=設定シート!E$15,"上",IF(AV1134&lt;=設定シート!G$15,"中","下")))</f>
        <v>下</v>
      </c>
      <c r="AX1134" s="282">
        <f>IF(AV1134&lt;=設定シート!$E$36,5,IF(AV1134&lt;=設定シート!$I$36,7,IF(AV1134&lt;=設定シート!$M$36,9,11)))</f>
        <v>11</v>
      </c>
      <c r="AY1134" s="351"/>
      <c r="AZ1134" s="349"/>
      <c r="BA1134" s="353">
        <f t="shared" ref="BA1134" si="643">AN1134</f>
        <v>0</v>
      </c>
      <c r="BB1134" s="349"/>
      <c r="BC1134" s="349"/>
      <c r="BD1134" s="234"/>
      <c r="BE1134" s="234"/>
      <c r="BL1134" s="1"/>
      <c r="BM1134" s="1"/>
    </row>
    <row r="1135" spans="2:65" s="34" customFormat="1" ht="18" customHeight="1">
      <c r="B1135" s="417"/>
      <c r="C1135" s="418"/>
      <c r="D1135" s="418"/>
      <c r="E1135" s="418"/>
      <c r="F1135" s="418"/>
      <c r="G1135" s="418"/>
      <c r="H1135" s="418"/>
      <c r="I1135" s="452"/>
      <c r="J1135" s="417"/>
      <c r="K1135" s="418"/>
      <c r="L1135" s="418"/>
      <c r="M1135" s="418"/>
      <c r="N1135" s="419"/>
      <c r="O1135" s="390"/>
      <c r="P1135" s="393" t="s">
        <v>45</v>
      </c>
      <c r="Q1135" s="388"/>
      <c r="R1135" s="381" t="s">
        <v>46</v>
      </c>
      <c r="S1135" s="196"/>
      <c r="T1135" s="424" t="s">
        <v>48</v>
      </c>
      <c r="U1135" s="425"/>
      <c r="V1135" s="426"/>
      <c r="W1135" s="427"/>
      <c r="X1135" s="427"/>
      <c r="Y1135" s="428"/>
      <c r="Z1135" s="426"/>
      <c r="AA1135" s="427"/>
      <c r="AB1135" s="427"/>
      <c r="AC1135" s="427"/>
      <c r="AD1135" s="426">
        <v>0</v>
      </c>
      <c r="AE1135" s="427"/>
      <c r="AF1135" s="427"/>
      <c r="AG1135" s="428"/>
      <c r="AH1135" s="402">
        <f>IF(V1134="賃金で算定",0,V1135+Z1135-AD1135)</f>
        <v>0</v>
      </c>
      <c r="AI1135" s="402"/>
      <c r="AJ1135" s="402"/>
      <c r="AK1135" s="403"/>
      <c r="AL1135" s="407">
        <f>IF(V1134="賃金で算定","賃金で算定",IF(OR(V1135=0,$F1144="",AV1134=""),0,IF(AW1134="昔",VLOOKUP($F1144,労務比率,AX1134,FALSE),IF(AW1134="上",VLOOKUP($F1144,労務比率,AX1134,FALSE),IF(AW1134="中",VLOOKUP($F1144,労務比率,AX1134,FALSE),VLOOKUP($F1144,労務比率,AX1134,FALSE))))))</f>
        <v>0</v>
      </c>
      <c r="AM1135" s="408"/>
      <c r="AN1135" s="404">
        <f>IF(V1134="賃金で算定",0,INT(AH1135*AL1135/100))</f>
        <v>0</v>
      </c>
      <c r="AO1135" s="405"/>
      <c r="AP1135" s="405"/>
      <c r="AQ1135" s="405"/>
      <c r="AR1135" s="405"/>
      <c r="AS1135" s="39"/>
      <c r="AT1135" s="58"/>
      <c r="AU1135" s="58"/>
      <c r="AV1135" s="55"/>
      <c r="AW1135" s="57"/>
      <c r="AX1135" s="282"/>
      <c r="AY1135" s="352">
        <f t="shared" ref="AY1135" si="644">AH1135</f>
        <v>0</v>
      </c>
      <c r="AZ1135" s="350">
        <f>IF(AV1134&lt;=設定シート!C$85,AH1135,IF(AND(AV1134&gt;=設定シート!E$85,AV1134&lt;=設定シート!G$85),AH1135*105/108,AH1135))</f>
        <v>0</v>
      </c>
      <c r="BA1135" s="347"/>
      <c r="BB1135" s="350">
        <f t="shared" ref="BB1135" si="645">IF($AL1135="賃金で算定",0,INT(AY1135*$AL1135/100))</f>
        <v>0</v>
      </c>
      <c r="BC1135" s="350">
        <f>IF(AY1135=AZ1135,BB1135,AZ1135*$AL1135/100)</f>
        <v>0</v>
      </c>
      <c r="BD1135" s="234"/>
      <c r="BE1135" s="234"/>
      <c r="BL1135" s="234">
        <f>IF(AY1135=AZ1135,0,1)</f>
        <v>0</v>
      </c>
      <c r="BM1135" s="234" t="str">
        <f>IF(BL1135=1,AL1135,"")</f>
        <v/>
      </c>
    </row>
    <row r="1136" spans="2:65" s="34" customFormat="1" ht="18" customHeight="1">
      <c r="B1136" s="414"/>
      <c r="C1136" s="415"/>
      <c r="D1136" s="415"/>
      <c r="E1136" s="415"/>
      <c r="F1136" s="415"/>
      <c r="G1136" s="415"/>
      <c r="H1136" s="415"/>
      <c r="I1136" s="451"/>
      <c r="J1136" s="414"/>
      <c r="K1136" s="415"/>
      <c r="L1136" s="415"/>
      <c r="M1136" s="415"/>
      <c r="N1136" s="416"/>
      <c r="O1136" s="389"/>
      <c r="P1136" s="392" t="s">
        <v>45</v>
      </c>
      <c r="Q1136" s="387"/>
      <c r="R1136" s="380" t="s">
        <v>46</v>
      </c>
      <c r="S1136" s="193"/>
      <c r="T1136" s="420" t="s">
        <v>47</v>
      </c>
      <c r="U1136" s="421"/>
      <c r="V1136" s="422"/>
      <c r="W1136" s="423"/>
      <c r="X1136" s="423"/>
      <c r="Y1136" s="77"/>
      <c r="Z1136" s="41"/>
      <c r="AA1136" s="42"/>
      <c r="AB1136" s="42"/>
      <c r="AC1136" s="43"/>
      <c r="AD1136" s="41"/>
      <c r="AE1136" s="42"/>
      <c r="AF1136" s="42"/>
      <c r="AG1136" s="48"/>
      <c r="AH1136" s="409">
        <f>IF(V1136="賃金で算定",V1137+Z1137-AD1137,0)</f>
        <v>0</v>
      </c>
      <c r="AI1136" s="410"/>
      <c r="AJ1136" s="410"/>
      <c r="AK1136" s="411"/>
      <c r="AL1136" s="68"/>
      <c r="AM1136" s="69"/>
      <c r="AN1136" s="412"/>
      <c r="AO1136" s="413"/>
      <c r="AP1136" s="413"/>
      <c r="AQ1136" s="413"/>
      <c r="AR1136" s="413"/>
      <c r="AS1136" s="40"/>
      <c r="AT1136" s="58"/>
      <c r="AU1136" s="58"/>
      <c r="AV1136" s="55" t="str">
        <f>IF(OR(O1136="",Q1136=""),"", IF(O1136&lt;20,DATE(O1136+118,Q1136,IF(S1136="",1,S1136)),DATE(O1136+88,Q1136,IF(S1136="",1,S1136))))</f>
        <v/>
      </c>
      <c r="AW1136" s="57" t="str">
        <f>IF(AV1136&lt;=設定シート!C$15,"昔",IF(AV1136&lt;=設定シート!E$15,"上",IF(AV1136&lt;=設定シート!G$15,"中","下")))</f>
        <v>下</v>
      </c>
      <c r="AX1136" s="282">
        <f>IF(AV1136&lt;=設定シート!$E$36,5,IF(AV1136&lt;=設定シート!$I$36,7,IF(AV1136&lt;=設定シート!$M$36,9,11)))</f>
        <v>11</v>
      </c>
      <c r="AY1136" s="351"/>
      <c r="AZ1136" s="349"/>
      <c r="BA1136" s="353">
        <f t="shared" ref="BA1136" si="646">AN1136</f>
        <v>0</v>
      </c>
      <c r="BB1136" s="349"/>
      <c r="BC1136" s="349"/>
      <c r="BD1136" s="234"/>
      <c r="BE1136" s="234"/>
      <c r="BL1136" s="1"/>
      <c r="BM1136" s="1"/>
    </row>
    <row r="1137" spans="2:65" s="34" customFormat="1" ht="18" customHeight="1">
      <c r="B1137" s="417"/>
      <c r="C1137" s="418"/>
      <c r="D1137" s="418"/>
      <c r="E1137" s="418"/>
      <c r="F1137" s="418"/>
      <c r="G1137" s="418"/>
      <c r="H1137" s="418"/>
      <c r="I1137" s="452"/>
      <c r="J1137" s="417"/>
      <c r="K1137" s="418"/>
      <c r="L1137" s="418"/>
      <c r="M1137" s="418"/>
      <c r="N1137" s="419"/>
      <c r="O1137" s="390"/>
      <c r="P1137" s="393" t="s">
        <v>45</v>
      </c>
      <c r="Q1137" s="388"/>
      <c r="R1137" s="381" t="s">
        <v>46</v>
      </c>
      <c r="S1137" s="196"/>
      <c r="T1137" s="424" t="s">
        <v>48</v>
      </c>
      <c r="U1137" s="425"/>
      <c r="V1137" s="426"/>
      <c r="W1137" s="427"/>
      <c r="X1137" s="427"/>
      <c r="Y1137" s="428"/>
      <c r="Z1137" s="426"/>
      <c r="AA1137" s="427"/>
      <c r="AB1137" s="427"/>
      <c r="AC1137" s="427"/>
      <c r="AD1137" s="426">
        <v>0</v>
      </c>
      <c r="AE1137" s="427"/>
      <c r="AF1137" s="427"/>
      <c r="AG1137" s="428"/>
      <c r="AH1137" s="402">
        <f>IF(V1136="賃金で算定",0,V1137+Z1137-AD1137)</f>
        <v>0</v>
      </c>
      <c r="AI1137" s="402"/>
      <c r="AJ1137" s="402"/>
      <c r="AK1137" s="403"/>
      <c r="AL1137" s="407">
        <f>IF(V1136="賃金で算定","賃金で算定",IF(OR(V1137=0,$F1144="",AV1136=""),0,IF(AW1136="昔",VLOOKUP($F1144,労務比率,AX1136,FALSE),IF(AW1136="上",VLOOKUP($F1144,労務比率,AX1136,FALSE),IF(AW1136="中",VLOOKUP($F1144,労務比率,AX1136,FALSE),VLOOKUP($F1144,労務比率,AX1136,FALSE))))))</f>
        <v>0</v>
      </c>
      <c r="AM1137" s="408"/>
      <c r="AN1137" s="404">
        <f>IF(V1136="賃金で算定",0,INT(AH1137*AL1137/100))</f>
        <v>0</v>
      </c>
      <c r="AO1137" s="405"/>
      <c r="AP1137" s="405"/>
      <c r="AQ1137" s="405"/>
      <c r="AR1137" s="405"/>
      <c r="AS1137" s="39"/>
      <c r="AT1137" s="58"/>
      <c r="AU1137" s="58"/>
      <c r="AV1137" s="55"/>
      <c r="AW1137" s="57"/>
      <c r="AX1137" s="282"/>
      <c r="AY1137" s="352">
        <f t="shared" ref="AY1137" si="647">AH1137</f>
        <v>0</v>
      </c>
      <c r="AZ1137" s="350">
        <f>IF(AV1136&lt;=設定シート!C$85,AH1137,IF(AND(AV1136&gt;=設定シート!E$85,AV1136&lt;=設定シート!G$85),AH1137*105/108,AH1137))</f>
        <v>0</v>
      </c>
      <c r="BA1137" s="347"/>
      <c r="BB1137" s="350">
        <f t="shared" ref="BB1137" si="648">IF($AL1137="賃金で算定",0,INT(AY1137*$AL1137/100))</f>
        <v>0</v>
      </c>
      <c r="BC1137" s="350">
        <f>IF(AY1137=AZ1137,BB1137,AZ1137*$AL1137/100)</f>
        <v>0</v>
      </c>
      <c r="BD1137" s="234"/>
      <c r="BE1137" s="234"/>
      <c r="BL1137" s="234">
        <f>IF(AY1137=AZ1137,0,1)</f>
        <v>0</v>
      </c>
      <c r="BM1137" s="234" t="str">
        <f>IF(BL1137=1,AL1137,"")</f>
        <v/>
      </c>
    </row>
    <row r="1138" spans="2:65" s="34" customFormat="1" ht="18" customHeight="1">
      <c r="B1138" s="414"/>
      <c r="C1138" s="415"/>
      <c r="D1138" s="415"/>
      <c r="E1138" s="415"/>
      <c r="F1138" s="415"/>
      <c r="G1138" s="415"/>
      <c r="H1138" s="415"/>
      <c r="I1138" s="451"/>
      <c r="J1138" s="414"/>
      <c r="K1138" s="415"/>
      <c r="L1138" s="415"/>
      <c r="M1138" s="415"/>
      <c r="N1138" s="416"/>
      <c r="O1138" s="389"/>
      <c r="P1138" s="392" t="s">
        <v>45</v>
      </c>
      <c r="Q1138" s="387"/>
      <c r="R1138" s="380" t="s">
        <v>46</v>
      </c>
      <c r="S1138" s="193"/>
      <c r="T1138" s="420" t="s">
        <v>47</v>
      </c>
      <c r="U1138" s="421"/>
      <c r="V1138" s="422"/>
      <c r="W1138" s="423"/>
      <c r="X1138" s="423"/>
      <c r="Y1138" s="77"/>
      <c r="Z1138" s="41"/>
      <c r="AA1138" s="42"/>
      <c r="AB1138" s="42"/>
      <c r="AC1138" s="43"/>
      <c r="AD1138" s="41"/>
      <c r="AE1138" s="42"/>
      <c r="AF1138" s="42"/>
      <c r="AG1138" s="48"/>
      <c r="AH1138" s="409">
        <f>IF(V1138="賃金で算定",V1139+Z1139-AD1139,0)</f>
        <v>0</v>
      </c>
      <c r="AI1138" s="410"/>
      <c r="AJ1138" s="410"/>
      <c r="AK1138" s="411"/>
      <c r="AL1138" s="68"/>
      <c r="AM1138" s="69"/>
      <c r="AN1138" s="412"/>
      <c r="AO1138" s="413"/>
      <c r="AP1138" s="413"/>
      <c r="AQ1138" s="413"/>
      <c r="AR1138" s="413"/>
      <c r="AS1138" s="40"/>
      <c r="AT1138" s="58"/>
      <c r="AU1138" s="58"/>
      <c r="AV1138" s="55" t="str">
        <f>IF(OR(O1138="",Q1138=""),"", IF(O1138&lt;20,DATE(O1138+118,Q1138,IF(S1138="",1,S1138)),DATE(O1138+88,Q1138,IF(S1138="",1,S1138))))</f>
        <v/>
      </c>
      <c r="AW1138" s="57" t="str">
        <f>IF(AV1138&lt;=設定シート!C$15,"昔",IF(AV1138&lt;=設定シート!E$15,"上",IF(AV1138&lt;=設定シート!G$15,"中","下")))</f>
        <v>下</v>
      </c>
      <c r="AX1138" s="282">
        <f>IF(AV1138&lt;=設定シート!$E$36,5,IF(AV1138&lt;=設定シート!$I$36,7,IF(AV1138&lt;=設定シート!$M$36,9,11)))</f>
        <v>11</v>
      </c>
      <c r="AY1138" s="351"/>
      <c r="AZ1138" s="349"/>
      <c r="BA1138" s="353">
        <f t="shared" ref="BA1138" si="649">AN1138</f>
        <v>0</v>
      </c>
      <c r="BB1138" s="349"/>
      <c r="BC1138" s="349"/>
      <c r="BD1138" s="234"/>
      <c r="BE1138" s="234"/>
      <c r="BL1138" s="1"/>
      <c r="BM1138" s="1"/>
    </row>
    <row r="1139" spans="2:65" s="34" customFormat="1" ht="18" customHeight="1">
      <c r="B1139" s="417"/>
      <c r="C1139" s="418"/>
      <c r="D1139" s="418"/>
      <c r="E1139" s="418"/>
      <c r="F1139" s="418"/>
      <c r="G1139" s="418"/>
      <c r="H1139" s="418"/>
      <c r="I1139" s="452"/>
      <c r="J1139" s="417"/>
      <c r="K1139" s="418"/>
      <c r="L1139" s="418"/>
      <c r="M1139" s="418"/>
      <c r="N1139" s="419"/>
      <c r="O1139" s="390"/>
      <c r="P1139" s="393" t="s">
        <v>45</v>
      </c>
      <c r="Q1139" s="388"/>
      <c r="R1139" s="381" t="s">
        <v>46</v>
      </c>
      <c r="S1139" s="196"/>
      <c r="T1139" s="424" t="s">
        <v>48</v>
      </c>
      <c r="U1139" s="425"/>
      <c r="V1139" s="426"/>
      <c r="W1139" s="427"/>
      <c r="X1139" s="427"/>
      <c r="Y1139" s="428"/>
      <c r="Z1139" s="426"/>
      <c r="AA1139" s="427"/>
      <c r="AB1139" s="427"/>
      <c r="AC1139" s="427"/>
      <c r="AD1139" s="426">
        <v>0</v>
      </c>
      <c r="AE1139" s="427"/>
      <c r="AF1139" s="427"/>
      <c r="AG1139" s="428"/>
      <c r="AH1139" s="402">
        <f>IF(V1138="賃金で算定",0,V1139+Z1139-AD1139)</f>
        <v>0</v>
      </c>
      <c r="AI1139" s="402"/>
      <c r="AJ1139" s="402"/>
      <c r="AK1139" s="403"/>
      <c r="AL1139" s="407">
        <f>IF(V1138="賃金で算定","賃金で算定",IF(OR(V1139=0,$F1144="",AV1138=""),0,IF(AW1138="昔",VLOOKUP($F1144,労務比率,AX1138,FALSE),IF(AW1138="上",VLOOKUP($F1144,労務比率,AX1138,FALSE),IF(AW1138="中",VLOOKUP($F1144,労務比率,AX1138,FALSE),VLOOKUP($F1144,労務比率,AX1138,FALSE))))))</f>
        <v>0</v>
      </c>
      <c r="AM1139" s="408"/>
      <c r="AN1139" s="404">
        <f>IF(V1138="賃金で算定",0,INT(AH1139*AL1139/100))</f>
        <v>0</v>
      </c>
      <c r="AO1139" s="405"/>
      <c r="AP1139" s="405"/>
      <c r="AQ1139" s="405"/>
      <c r="AR1139" s="405"/>
      <c r="AS1139" s="39"/>
      <c r="AT1139" s="58"/>
      <c r="AU1139" s="58"/>
      <c r="AV1139" s="55"/>
      <c r="AW1139" s="57"/>
      <c r="AX1139" s="282"/>
      <c r="AY1139" s="352">
        <f t="shared" ref="AY1139" si="650">AH1139</f>
        <v>0</v>
      </c>
      <c r="AZ1139" s="350">
        <f>IF(AV1138&lt;=設定シート!C$85,AH1139,IF(AND(AV1138&gt;=設定シート!E$85,AV1138&lt;=設定シート!G$85),AH1139*105/108,AH1139))</f>
        <v>0</v>
      </c>
      <c r="BA1139" s="347"/>
      <c r="BB1139" s="350">
        <f t="shared" ref="BB1139" si="651">IF($AL1139="賃金で算定",0,INT(AY1139*$AL1139/100))</f>
        <v>0</v>
      </c>
      <c r="BC1139" s="350">
        <f>IF(AY1139=AZ1139,BB1139,AZ1139*$AL1139/100)</f>
        <v>0</v>
      </c>
      <c r="BD1139" s="234"/>
      <c r="BE1139" s="234"/>
      <c r="BL1139" s="234">
        <f>IF(AY1139=AZ1139,0,1)</f>
        <v>0</v>
      </c>
      <c r="BM1139" s="234" t="str">
        <f>IF(BL1139=1,AL1139,"")</f>
        <v/>
      </c>
    </row>
    <row r="1140" spans="2:65" s="34" customFormat="1" ht="18" customHeight="1">
      <c r="B1140" s="414"/>
      <c r="C1140" s="415"/>
      <c r="D1140" s="415"/>
      <c r="E1140" s="415"/>
      <c r="F1140" s="415"/>
      <c r="G1140" s="415"/>
      <c r="H1140" s="415"/>
      <c r="I1140" s="451"/>
      <c r="J1140" s="414"/>
      <c r="K1140" s="415"/>
      <c r="L1140" s="415"/>
      <c r="M1140" s="415"/>
      <c r="N1140" s="416"/>
      <c r="O1140" s="389"/>
      <c r="P1140" s="392" t="s">
        <v>45</v>
      </c>
      <c r="Q1140" s="387"/>
      <c r="R1140" s="380" t="s">
        <v>46</v>
      </c>
      <c r="S1140" s="193"/>
      <c r="T1140" s="420" t="s">
        <v>47</v>
      </c>
      <c r="U1140" s="421"/>
      <c r="V1140" s="422"/>
      <c r="W1140" s="423"/>
      <c r="X1140" s="423"/>
      <c r="Y1140" s="77"/>
      <c r="Z1140" s="41"/>
      <c r="AA1140" s="42"/>
      <c r="AB1140" s="42"/>
      <c r="AC1140" s="43"/>
      <c r="AD1140" s="41"/>
      <c r="AE1140" s="42"/>
      <c r="AF1140" s="42"/>
      <c r="AG1140" s="48"/>
      <c r="AH1140" s="409">
        <f>IF(V1140="賃金で算定",V1141+Z1141-AD1141,0)</f>
        <v>0</v>
      </c>
      <c r="AI1140" s="410"/>
      <c r="AJ1140" s="410"/>
      <c r="AK1140" s="411"/>
      <c r="AL1140" s="68"/>
      <c r="AM1140" s="69"/>
      <c r="AN1140" s="412"/>
      <c r="AO1140" s="413"/>
      <c r="AP1140" s="413"/>
      <c r="AQ1140" s="413"/>
      <c r="AR1140" s="413"/>
      <c r="AS1140" s="40"/>
      <c r="AT1140" s="58"/>
      <c r="AU1140" s="58"/>
      <c r="AV1140" s="55" t="str">
        <f>IF(OR(O1140="",Q1140=""),"", IF(O1140&lt;20,DATE(O1140+118,Q1140,IF(S1140="",1,S1140)),DATE(O1140+88,Q1140,IF(S1140="",1,S1140))))</f>
        <v/>
      </c>
      <c r="AW1140" s="57" t="str">
        <f>IF(AV1140&lt;=設定シート!C$15,"昔",IF(AV1140&lt;=設定シート!E$15,"上",IF(AV1140&lt;=設定シート!G$15,"中","下")))</f>
        <v>下</v>
      </c>
      <c r="AX1140" s="282">
        <f>IF(AV1140&lt;=設定シート!$E$36,5,IF(AV1140&lt;=設定シート!$I$36,7,IF(AV1140&lt;=設定シート!$M$36,9,11)))</f>
        <v>11</v>
      </c>
      <c r="AY1140" s="351"/>
      <c r="AZ1140" s="349"/>
      <c r="BA1140" s="353">
        <f t="shared" ref="BA1140" si="652">AN1140</f>
        <v>0</v>
      </c>
      <c r="BB1140" s="349"/>
      <c r="BC1140" s="349"/>
      <c r="BD1140" s="234"/>
      <c r="BE1140" s="234"/>
      <c r="BL1140" s="1"/>
      <c r="BM1140" s="1"/>
    </row>
    <row r="1141" spans="2:65" s="34" customFormat="1" ht="18" customHeight="1">
      <c r="B1141" s="417"/>
      <c r="C1141" s="418"/>
      <c r="D1141" s="418"/>
      <c r="E1141" s="418"/>
      <c r="F1141" s="418"/>
      <c r="G1141" s="418"/>
      <c r="H1141" s="418"/>
      <c r="I1141" s="452"/>
      <c r="J1141" s="417"/>
      <c r="K1141" s="418"/>
      <c r="L1141" s="418"/>
      <c r="M1141" s="418"/>
      <c r="N1141" s="419"/>
      <c r="O1141" s="390"/>
      <c r="P1141" s="393" t="s">
        <v>45</v>
      </c>
      <c r="Q1141" s="388"/>
      <c r="R1141" s="381" t="s">
        <v>46</v>
      </c>
      <c r="S1141" s="196"/>
      <c r="T1141" s="424" t="s">
        <v>48</v>
      </c>
      <c r="U1141" s="425"/>
      <c r="V1141" s="426"/>
      <c r="W1141" s="427"/>
      <c r="X1141" s="427"/>
      <c r="Y1141" s="428"/>
      <c r="Z1141" s="426"/>
      <c r="AA1141" s="427"/>
      <c r="AB1141" s="427"/>
      <c r="AC1141" s="427"/>
      <c r="AD1141" s="426">
        <v>0</v>
      </c>
      <c r="AE1141" s="427"/>
      <c r="AF1141" s="427"/>
      <c r="AG1141" s="428"/>
      <c r="AH1141" s="402">
        <f>IF(V1140="賃金で算定",0,V1141+Z1141-AD1141)</f>
        <v>0</v>
      </c>
      <c r="AI1141" s="402"/>
      <c r="AJ1141" s="402"/>
      <c r="AK1141" s="403"/>
      <c r="AL1141" s="407">
        <f>IF(V1140="賃金で算定","賃金で算定",IF(OR(V1141=0,$F1144="",AV1140=""),0,IF(AW1140="昔",VLOOKUP($F1144,労務比率,AX1140,FALSE),IF(AW1140="上",VLOOKUP($F1144,労務比率,AX1140,FALSE),IF(AW1140="中",VLOOKUP($F1144,労務比率,AX1140,FALSE),VLOOKUP($F1144,労務比率,AX1140,FALSE))))))</f>
        <v>0</v>
      </c>
      <c r="AM1141" s="408"/>
      <c r="AN1141" s="404">
        <f>IF(V1140="賃金で算定",0,INT(AH1141*AL1141/100))</f>
        <v>0</v>
      </c>
      <c r="AO1141" s="405"/>
      <c r="AP1141" s="405"/>
      <c r="AQ1141" s="405"/>
      <c r="AR1141" s="405"/>
      <c r="AS1141" s="39"/>
      <c r="AT1141" s="58"/>
      <c r="AU1141" s="58"/>
      <c r="AV1141" s="55"/>
      <c r="AW1141" s="57"/>
      <c r="AX1141" s="282"/>
      <c r="AY1141" s="352">
        <f t="shared" ref="AY1141" si="653">AH1141</f>
        <v>0</v>
      </c>
      <c r="AZ1141" s="350">
        <f>IF(AV1140&lt;=設定シート!C$85,AH1141,IF(AND(AV1140&gt;=設定シート!E$85,AV1140&lt;=設定シート!G$85),AH1141*105/108,AH1141))</f>
        <v>0</v>
      </c>
      <c r="BA1141" s="347"/>
      <c r="BB1141" s="350">
        <f t="shared" ref="BB1141" si="654">IF($AL1141="賃金で算定",0,INT(AY1141*$AL1141/100))</f>
        <v>0</v>
      </c>
      <c r="BC1141" s="350">
        <f>IF(AY1141=AZ1141,BB1141,AZ1141*$AL1141/100)</f>
        <v>0</v>
      </c>
      <c r="BD1141" s="234"/>
      <c r="BE1141" s="234"/>
      <c r="BL1141" s="234">
        <f>IF(AY1141=AZ1141,0,1)</f>
        <v>0</v>
      </c>
      <c r="BM1141" s="234" t="str">
        <f>IF(BL1141=1,AL1141,"")</f>
        <v/>
      </c>
    </row>
    <row r="1142" spans="2:65" s="34" customFormat="1" ht="18" customHeight="1">
      <c r="B1142" s="414"/>
      <c r="C1142" s="415"/>
      <c r="D1142" s="415"/>
      <c r="E1142" s="415"/>
      <c r="F1142" s="415"/>
      <c r="G1142" s="415"/>
      <c r="H1142" s="415"/>
      <c r="I1142" s="451"/>
      <c r="J1142" s="414"/>
      <c r="K1142" s="415"/>
      <c r="L1142" s="415"/>
      <c r="M1142" s="415"/>
      <c r="N1142" s="416"/>
      <c r="O1142" s="389"/>
      <c r="P1142" s="392" t="s">
        <v>45</v>
      </c>
      <c r="Q1142" s="387"/>
      <c r="R1142" s="380" t="s">
        <v>46</v>
      </c>
      <c r="S1142" s="193"/>
      <c r="T1142" s="420" t="s">
        <v>47</v>
      </c>
      <c r="U1142" s="421"/>
      <c r="V1142" s="422"/>
      <c r="W1142" s="423"/>
      <c r="X1142" s="423"/>
      <c r="Y1142" s="77"/>
      <c r="Z1142" s="41"/>
      <c r="AA1142" s="42"/>
      <c r="AB1142" s="42"/>
      <c r="AC1142" s="43"/>
      <c r="AD1142" s="41"/>
      <c r="AE1142" s="42"/>
      <c r="AF1142" s="42"/>
      <c r="AG1142" s="48"/>
      <c r="AH1142" s="409">
        <f>IF(V1142="賃金で算定",V1143+Z1143-AD1143,0)</f>
        <v>0</v>
      </c>
      <c r="AI1142" s="410"/>
      <c r="AJ1142" s="410"/>
      <c r="AK1142" s="411"/>
      <c r="AL1142" s="68"/>
      <c r="AM1142" s="69"/>
      <c r="AN1142" s="412"/>
      <c r="AO1142" s="413"/>
      <c r="AP1142" s="413"/>
      <c r="AQ1142" s="413"/>
      <c r="AR1142" s="413"/>
      <c r="AS1142" s="40"/>
      <c r="AT1142" s="58"/>
      <c r="AU1142" s="58"/>
      <c r="AV1142" s="55" t="str">
        <f>IF(OR(O1142="",Q1142=""),"", IF(O1142&lt;20,DATE(O1142+118,Q1142,IF(S1142="",1,S1142)),DATE(O1142+88,Q1142,IF(S1142="",1,S1142))))</f>
        <v/>
      </c>
      <c r="AW1142" s="57" t="str">
        <f>IF(AV1142&lt;=設定シート!C$15,"昔",IF(AV1142&lt;=設定シート!E$15,"上",IF(AV1142&lt;=設定シート!G$15,"中","下")))</f>
        <v>下</v>
      </c>
      <c r="AX1142" s="282">
        <f>IF(AV1142&lt;=設定シート!$E$36,5,IF(AV1142&lt;=設定シート!$I$36,7,IF(AV1142&lt;=設定シート!$M$36,9,11)))</f>
        <v>11</v>
      </c>
      <c r="AY1142" s="351"/>
      <c r="AZ1142" s="349"/>
      <c r="BA1142" s="353">
        <f t="shared" ref="BA1142" si="655">AN1142</f>
        <v>0</v>
      </c>
      <c r="BB1142" s="349"/>
      <c r="BC1142" s="349"/>
      <c r="BD1142" s="234"/>
      <c r="BE1142" s="234"/>
      <c r="BL1142" s="1"/>
      <c r="BM1142" s="1"/>
    </row>
    <row r="1143" spans="2:65" s="34" customFormat="1" ht="18" customHeight="1">
      <c r="B1143" s="417"/>
      <c r="C1143" s="418"/>
      <c r="D1143" s="418"/>
      <c r="E1143" s="418"/>
      <c r="F1143" s="418"/>
      <c r="G1143" s="418"/>
      <c r="H1143" s="418"/>
      <c r="I1143" s="452"/>
      <c r="J1143" s="417"/>
      <c r="K1143" s="418"/>
      <c r="L1143" s="418"/>
      <c r="M1143" s="418"/>
      <c r="N1143" s="419"/>
      <c r="O1143" s="390"/>
      <c r="P1143" s="391" t="s">
        <v>45</v>
      </c>
      <c r="Q1143" s="388"/>
      <c r="R1143" s="381" t="s">
        <v>46</v>
      </c>
      <c r="S1143" s="196"/>
      <c r="T1143" s="424" t="s">
        <v>48</v>
      </c>
      <c r="U1143" s="425"/>
      <c r="V1143" s="426"/>
      <c r="W1143" s="427"/>
      <c r="X1143" s="427"/>
      <c r="Y1143" s="428"/>
      <c r="Z1143" s="426"/>
      <c r="AA1143" s="427"/>
      <c r="AB1143" s="427"/>
      <c r="AC1143" s="427"/>
      <c r="AD1143" s="426">
        <v>0</v>
      </c>
      <c r="AE1143" s="427"/>
      <c r="AF1143" s="427"/>
      <c r="AG1143" s="428"/>
      <c r="AH1143" s="404">
        <f>IF(V1142="賃金で算定",0,V1143+Z1143-AD1143)</f>
        <v>0</v>
      </c>
      <c r="AI1143" s="405"/>
      <c r="AJ1143" s="405"/>
      <c r="AK1143" s="406"/>
      <c r="AL1143" s="407">
        <f>IF(V1142="賃金で算定","賃金で算定",IF(OR(V1143=0,$F1144="",AV1142=""),0,IF(AW1142="昔",VLOOKUP($F1144,労務比率,AX1142,FALSE),IF(AW1142="上",VLOOKUP($F1144,労務比率,AX1142,FALSE),IF(AW1142="中",VLOOKUP($F1144,労務比率,AX1142,FALSE),VLOOKUP($F1144,労務比率,AX1142,FALSE))))))</f>
        <v>0</v>
      </c>
      <c r="AM1143" s="408"/>
      <c r="AN1143" s="404">
        <f>IF(V1142="賃金で算定",0,INT(AH1143*AL1143/100))</f>
        <v>0</v>
      </c>
      <c r="AO1143" s="405"/>
      <c r="AP1143" s="405"/>
      <c r="AQ1143" s="405"/>
      <c r="AR1143" s="405"/>
      <c r="AS1143" s="39"/>
      <c r="AT1143" s="58"/>
      <c r="AU1143" s="58"/>
      <c r="AV1143" s="55"/>
      <c r="AW1143" s="57"/>
      <c r="AX1143" s="282"/>
      <c r="AY1143" s="352">
        <f t="shared" ref="AY1143" si="656">AH1143</f>
        <v>0</v>
      </c>
      <c r="AZ1143" s="350">
        <f>IF(AV1142&lt;=設定シート!C$85,AH1143,IF(AND(AV1142&gt;=設定シート!E$85,AV1142&lt;=設定シート!G$85),AH1143*105/108,AH1143))</f>
        <v>0</v>
      </c>
      <c r="BA1143" s="347"/>
      <c r="BB1143" s="350">
        <f t="shared" ref="BB1143" si="657">IF($AL1143="賃金で算定",0,INT(AY1143*$AL1143/100))</f>
        <v>0</v>
      </c>
      <c r="BC1143" s="350">
        <f>IF(AY1143=AZ1143,BB1143,AZ1143*$AL1143/100)</f>
        <v>0</v>
      </c>
      <c r="BD1143" s="234"/>
      <c r="BE1143" s="234"/>
      <c r="BL1143" s="234">
        <f>IF(AY1143=AZ1143,0,1)</f>
        <v>0</v>
      </c>
      <c r="BM1143" s="234" t="str">
        <f>IF(BL1143=1,AL1143,"")</f>
        <v/>
      </c>
    </row>
    <row r="1144" spans="2:65" s="34" customFormat="1" ht="18" customHeight="1">
      <c r="B1144" s="430" t="s">
        <v>134</v>
      </c>
      <c r="C1144" s="431"/>
      <c r="D1144" s="431"/>
      <c r="E1144" s="432"/>
      <c r="F1144" s="439"/>
      <c r="G1144" s="440"/>
      <c r="H1144" s="440"/>
      <c r="I1144" s="440"/>
      <c r="J1144" s="440"/>
      <c r="K1144" s="440"/>
      <c r="L1144" s="440"/>
      <c r="M1144" s="440"/>
      <c r="N1144" s="441"/>
      <c r="O1144" s="430" t="s">
        <v>49</v>
      </c>
      <c r="P1144" s="431"/>
      <c r="Q1144" s="431"/>
      <c r="R1144" s="431"/>
      <c r="S1144" s="431"/>
      <c r="T1144" s="431"/>
      <c r="U1144" s="432"/>
      <c r="V1144" s="448">
        <f>AH1144</f>
        <v>0</v>
      </c>
      <c r="W1144" s="449"/>
      <c r="X1144" s="449"/>
      <c r="Y1144" s="450"/>
      <c r="Z1144" s="318"/>
      <c r="AA1144" s="319"/>
      <c r="AB1144" s="319"/>
      <c r="AC1144" s="43"/>
      <c r="AD1144" s="318"/>
      <c r="AE1144" s="319"/>
      <c r="AF1144" s="319"/>
      <c r="AG1144" s="43"/>
      <c r="AH1144" s="409">
        <f>AH1126+AH1128+AH1130+AH1132+AH1134+AH1136+AH1138+AH1140+AH1142</f>
        <v>0</v>
      </c>
      <c r="AI1144" s="410"/>
      <c r="AJ1144" s="410"/>
      <c r="AK1144" s="411"/>
      <c r="AL1144" s="70"/>
      <c r="AM1144" s="71"/>
      <c r="AN1144" s="409">
        <f>AN1126+AN1128+AN1130+AN1132+AN1134+AN1136+AN1138+AN1140+AN1142</f>
        <v>0</v>
      </c>
      <c r="AO1144" s="410"/>
      <c r="AP1144" s="410"/>
      <c r="AQ1144" s="410"/>
      <c r="AR1144" s="410"/>
      <c r="AS1144" s="320"/>
      <c r="AT1144" s="58"/>
      <c r="AU1144" s="58"/>
      <c r="AW1144" s="57"/>
      <c r="AX1144" s="282"/>
      <c r="AY1144" s="351"/>
      <c r="AZ1144" s="354"/>
      <c r="BA1144" s="361">
        <f>BA1126+BA1128+BA1130+BA1132+BA1134+BA1136+BA1138+BA1140+BA1142</f>
        <v>0</v>
      </c>
      <c r="BB1144" s="362">
        <f>BB1127+BB1129+BB1131+BB1133+BB1135+BB1137+BB1139+BB1141+BB1143</f>
        <v>0</v>
      </c>
      <c r="BC1144" s="362">
        <f>SUMIF(BL1127:BL1143,0,BC1127:BC1143)+ROUNDDOWN(ROUNDDOWN(BL1144*105/108,0)*BM1144/100,0)</f>
        <v>0</v>
      </c>
      <c r="BD1144" s="234"/>
      <c r="BE1144" s="234"/>
      <c r="BL1144" s="234">
        <f>SUMIF(BL1127:BL1143,1,AH1127:AK1143)</f>
        <v>0</v>
      </c>
      <c r="BM1144" s="234">
        <f>IF(COUNT(BM1127:BM1143)=0,0,SUM(BM1127:BM1143)/COUNT(BM1127:BM1143))</f>
        <v>0</v>
      </c>
    </row>
    <row r="1145" spans="2:65" s="34" customFormat="1" ht="18" customHeight="1">
      <c r="B1145" s="433"/>
      <c r="C1145" s="434"/>
      <c r="D1145" s="434"/>
      <c r="E1145" s="435"/>
      <c r="F1145" s="442"/>
      <c r="G1145" s="443"/>
      <c r="H1145" s="443"/>
      <c r="I1145" s="443"/>
      <c r="J1145" s="443"/>
      <c r="K1145" s="443"/>
      <c r="L1145" s="443"/>
      <c r="M1145" s="443"/>
      <c r="N1145" s="444"/>
      <c r="O1145" s="433"/>
      <c r="P1145" s="434"/>
      <c r="Q1145" s="434"/>
      <c r="R1145" s="434"/>
      <c r="S1145" s="434"/>
      <c r="T1145" s="434"/>
      <c r="U1145" s="435"/>
      <c r="V1145" s="401">
        <f>V1127+V1129+V1131+V1133+V1135+V1137+V1139+V1141+V1143-V1144</f>
        <v>0</v>
      </c>
      <c r="W1145" s="402"/>
      <c r="X1145" s="402"/>
      <c r="Y1145" s="403"/>
      <c r="Z1145" s="401">
        <f>Z1127+Z1129+Z1131+Z1133+Z1135+Z1137+Z1139+Z1141+Z1143</f>
        <v>0</v>
      </c>
      <c r="AA1145" s="402"/>
      <c r="AB1145" s="402"/>
      <c r="AC1145" s="402"/>
      <c r="AD1145" s="401">
        <f>AD1127+AD1129+AD1131+AD1133+AD1135+AD1137+AD1139+AD1141+AD1143</f>
        <v>0</v>
      </c>
      <c r="AE1145" s="402"/>
      <c r="AF1145" s="402"/>
      <c r="AG1145" s="402"/>
      <c r="AH1145" s="401">
        <f>AY1145</f>
        <v>0</v>
      </c>
      <c r="AI1145" s="402"/>
      <c r="AJ1145" s="402"/>
      <c r="AK1145" s="402"/>
      <c r="AL1145" s="325"/>
      <c r="AM1145" s="326"/>
      <c r="AN1145" s="401">
        <f>BB1145</f>
        <v>0</v>
      </c>
      <c r="AO1145" s="402"/>
      <c r="AP1145" s="402"/>
      <c r="AQ1145" s="402"/>
      <c r="AR1145" s="402"/>
      <c r="AS1145" s="322"/>
      <c r="AT1145" s="58"/>
      <c r="AU1145" s="58"/>
      <c r="AW1145" s="57"/>
      <c r="AX1145" s="282"/>
      <c r="AY1145" s="357">
        <f>AY1127+AY1129+AY1131+AY1133+AY1135+AY1137+AY1139+AY1141+AY1143</f>
        <v>0</v>
      </c>
      <c r="AZ1145" s="359"/>
      <c r="BA1145" s="359"/>
      <c r="BB1145" s="355">
        <f>BB1144</f>
        <v>0</v>
      </c>
      <c r="BC1145" s="363"/>
      <c r="BD1145" s="234"/>
      <c r="BE1145" s="234"/>
    </row>
    <row r="1146" spans="2:65" s="34" customFormat="1" ht="18" customHeight="1">
      <c r="B1146" s="436"/>
      <c r="C1146" s="437"/>
      <c r="D1146" s="437"/>
      <c r="E1146" s="438"/>
      <c r="F1146" s="445"/>
      <c r="G1146" s="446"/>
      <c r="H1146" s="446"/>
      <c r="I1146" s="446"/>
      <c r="J1146" s="446"/>
      <c r="K1146" s="446"/>
      <c r="L1146" s="446"/>
      <c r="M1146" s="446"/>
      <c r="N1146" s="447"/>
      <c r="O1146" s="436"/>
      <c r="P1146" s="437"/>
      <c r="Q1146" s="437"/>
      <c r="R1146" s="437"/>
      <c r="S1146" s="437"/>
      <c r="T1146" s="437"/>
      <c r="U1146" s="438"/>
      <c r="V1146" s="404"/>
      <c r="W1146" s="405"/>
      <c r="X1146" s="405"/>
      <c r="Y1146" s="406"/>
      <c r="Z1146" s="404"/>
      <c r="AA1146" s="405"/>
      <c r="AB1146" s="405"/>
      <c r="AC1146" s="405"/>
      <c r="AD1146" s="404"/>
      <c r="AE1146" s="405"/>
      <c r="AF1146" s="405"/>
      <c r="AG1146" s="405"/>
      <c r="AH1146" s="404">
        <f>AZ1146</f>
        <v>0</v>
      </c>
      <c r="AI1146" s="405"/>
      <c r="AJ1146" s="405"/>
      <c r="AK1146" s="406"/>
      <c r="AL1146" s="323"/>
      <c r="AM1146" s="324"/>
      <c r="AN1146" s="404">
        <f>BC1146</f>
        <v>0</v>
      </c>
      <c r="AO1146" s="405"/>
      <c r="AP1146" s="405"/>
      <c r="AQ1146" s="405"/>
      <c r="AR1146" s="405"/>
      <c r="AS1146" s="321"/>
      <c r="AT1146" s="58"/>
      <c r="AU1146" s="198"/>
      <c r="AW1146" s="57"/>
      <c r="AX1146" s="282"/>
      <c r="AY1146" s="358"/>
      <c r="AZ1146" s="360">
        <f>IF(AZ1127+AZ1129+AZ1131+AZ1133+AZ1135+AZ1137+AZ1139+AZ1141+AZ1143=AY1145,0,ROUNDDOWN(AZ1127+AZ1129+AZ1131+AZ1133+AZ1135+AZ1137+AZ1139+AZ1141+AZ1143,0))</f>
        <v>0</v>
      </c>
      <c r="BA1146" s="356"/>
      <c r="BB1146" s="356"/>
      <c r="BC1146" s="360">
        <f>IF(BC1144=BB1145,0,BC1144)</f>
        <v>0</v>
      </c>
      <c r="BD1146" s="234"/>
      <c r="BE1146" s="234"/>
    </row>
    <row r="1147" spans="2:65" s="34" customFormat="1" ht="18" customHeight="1">
      <c r="AD1147" s="1" t="str">
        <f>IF(AND($F1144="",$V1144+$V1145&gt;0),"事業の種類を選択してください。","")</f>
        <v/>
      </c>
      <c r="AE1147" s="1"/>
      <c r="AF1147" s="1"/>
      <c r="AG1147" s="1"/>
      <c r="AH1147" s="1"/>
      <c r="AI1147" s="1"/>
      <c r="AJ1147" s="1"/>
      <c r="AK1147" s="1"/>
      <c r="AL1147" s="1"/>
      <c r="AM1147" s="1"/>
      <c r="AN1147" s="429">
        <f>IF(AN1144=0,0,AN1144+IF(AN1146=0,AN1145,AN1146))</f>
        <v>0</v>
      </c>
      <c r="AO1147" s="429"/>
      <c r="AP1147" s="429"/>
      <c r="AQ1147" s="429"/>
      <c r="AR1147" s="429"/>
      <c r="AS1147" s="58"/>
      <c r="AT1147" s="58"/>
      <c r="AU1147" s="58"/>
      <c r="AW1147" s="57"/>
      <c r="AX1147" s="282"/>
      <c r="AY1147" s="282"/>
      <c r="AZ1147" s="282"/>
      <c r="BA1147" s="282"/>
      <c r="BB1147" s="282"/>
      <c r="BC1147" s="282"/>
      <c r="BD1147" s="234"/>
      <c r="BE1147" s="234"/>
    </row>
    <row r="1148" spans="2:65" s="34" customFormat="1" ht="31.5" customHeight="1">
      <c r="AN1148" s="79"/>
      <c r="AO1148" s="79"/>
      <c r="AP1148" s="79"/>
      <c r="AQ1148" s="79"/>
      <c r="AR1148" s="79"/>
      <c r="AS1148" s="58"/>
      <c r="AT1148" s="58"/>
      <c r="AU1148" s="58"/>
      <c r="AW1148" s="57"/>
      <c r="AX1148" s="282"/>
      <c r="AY1148" s="282"/>
      <c r="AZ1148" s="282"/>
      <c r="BA1148" s="282"/>
      <c r="BB1148" s="282"/>
      <c r="BC1148" s="282"/>
      <c r="BD1148" s="234"/>
      <c r="BE1148" s="234"/>
    </row>
    <row r="1149" spans="2:65" s="34" customFormat="1" ht="7.5" customHeight="1">
      <c r="X1149" s="36"/>
      <c r="Y1149" s="36"/>
      <c r="Z1149" s="58"/>
      <c r="AA1149" s="58"/>
      <c r="AB1149" s="58"/>
      <c r="AC1149" s="58"/>
      <c r="AD1149" s="58"/>
      <c r="AE1149" s="58"/>
      <c r="AF1149" s="58"/>
      <c r="AG1149" s="58"/>
      <c r="AH1149" s="58"/>
      <c r="AI1149" s="58"/>
      <c r="AJ1149" s="58"/>
      <c r="AK1149" s="58"/>
      <c r="AL1149" s="58"/>
      <c r="AM1149" s="58"/>
      <c r="AN1149" s="58"/>
      <c r="AO1149" s="58"/>
      <c r="AP1149" s="58"/>
      <c r="AQ1149" s="58"/>
      <c r="AR1149" s="58"/>
      <c r="AS1149" s="58"/>
      <c r="AT1149" s="1"/>
      <c r="AU1149" s="1"/>
      <c r="AW1149" s="57"/>
      <c r="AX1149" s="282"/>
      <c r="AY1149" s="282"/>
      <c r="AZ1149" s="282"/>
      <c r="BA1149" s="282"/>
      <c r="BB1149" s="282"/>
      <c r="BC1149" s="282"/>
      <c r="BD1149" s="234"/>
      <c r="BE1149" s="234"/>
    </row>
    <row r="1150" spans="2:65" s="34" customFormat="1" ht="10.5" customHeight="1">
      <c r="X1150" s="36"/>
      <c r="Y1150" s="36"/>
      <c r="Z1150" s="58"/>
      <c r="AA1150" s="58"/>
      <c r="AB1150" s="58"/>
      <c r="AC1150" s="58"/>
      <c r="AD1150" s="58"/>
      <c r="AE1150" s="58"/>
      <c r="AF1150" s="58"/>
      <c r="AG1150" s="58"/>
      <c r="AH1150" s="58"/>
      <c r="AI1150" s="58"/>
      <c r="AJ1150" s="58"/>
      <c r="AK1150" s="58"/>
      <c r="AL1150" s="58"/>
      <c r="AM1150" s="58"/>
      <c r="AN1150" s="58"/>
      <c r="AO1150" s="58"/>
      <c r="AP1150" s="58"/>
      <c r="AQ1150" s="58"/>
      <c r="AR1150" s="58"/>
      <c r="AS1150" s="58"/>
      <c r="AT1150" s="1"/>
      <c r="AU1150" s="1"/>
      <c r="AW1150" s="57"/>
      <c r="AX1150" s="282"/>
      <c r="AY1150" s="282"/>
      <c r="AZ1150" s="282"/>
      <c r="BA1150" s="282"/>
      <c r="BB1150" s="282"/>
      <c r="BC1150" s="282"/>
      <c r="BD1150" s="234"/>
      <c r="BE1150" s="234"/>
    </row>
    <row r="1151" spans="2:65" s="34" customFormat="1" ht="5.25" customHeight="1">
      <c r="X1151" s="36"/>
      <c r="Y1151" s="36"/>
      <c r="Z1151" s="58"/>
      <c r="AA1151" s="58"/>
      <c r="AB1151" s="58"/>
      <c r="AC1151" s="58"/>
      <c r="AD1151" s="58"/>
      <c r="AE1151" s="58"/>
      <c r="AF1151" s="58"/>
      <c r="AG1151" s="58"/>
      <c r="AH1151" s="58"/>
      <c r="AI1151" s="58"/>
      <c r="AJ1151" s="58"/>
      <c r="AK1151" s="58"/>
      <c r="AL1151" s="58"/>
      <c r="AM1151" s="58"/>
      <c r="AN1151" s="58"/>
      <c r="AO1151" s="58"/>
      <c r="AP1151" s="58"/>
      <c r="AQ1151" s="58"/>
      <c r="AR1151" s="58"/>
      <c r="AS1151" s="58"/>
      <c r="AT1151" s="1"/>
      <c r="AU1151" s="1"/>
      <c r="AW1151" s="57"/>
      <c r="AX1151" s="282"/>
      <c r="AY1151" s="282"/>
      <c r="AZ1151" s="282"/>
      <c r="BA1151" s="282"/>
      <c r="BB1151" s="282"/>
      <c r="BC1151" s="282"/>
      <c r="BD1151" s="234"/>
      <c r="BE1151" s="234"/>
    </row>
    <row r="1152" spans="2:65" s="34" customFormat="1" ht="5.25" customHeight="1">
      <c r="X1152" s="36"/>
      <c r="Y1152" s="36"/>
      <c r="Z1152" s="58"/>
      <c r="AA1152" s="58"/>
      <c r="AB1152" s="58"/>
      <c r="AC1152" s="58"/>
      <c r="AD1152" s="58"/>
      <c r="AE1152" s="58"/>
      <c r="AF1152" s="58"/>
      <c r="AG1152" s="58"/>
      <c r="AH1152" s="58"/>
      <c r="AI1152" s="58"/>
      <c r="AJ1152" s="58"/>
      <c r="AK1152" s="58"/>
      <c r="AL1152" s="58"/>
      <c r="AM1152" s="58"/>
      <c r="AN1152" s="58"/>
      <c r="AO1152" s="58"/>
      <c r="AP1152" s="58"/>
      <c r="AQ1152" s="58"/>
      <c r="AR1152" s="58"/>
      <c r="AS1152" s="58"/>
      <c r="AT1152" s="1"/>
      <c r="AU1152" s="1"/>
      <c r="AW1152" s="57"/>
      <c r="AX1152" s="282"/>
      <c r="AY1152" s="282"/>
      <c r="AZ1152" s="282"/>
      <c r="BA1152" s="282"/>
      <c r="BB1152" s="282"/>
      <c r="BC1152" s="282"/>
      <c r="BD1152" s="234"/>
      <c r="BE1152" s="234"/>
    </row>
    <row r="1153" spans="2:65" s="34" customFormat="1" ht="5.25" customHeight="1">
      <c r="X1153" s="36"/>
      <c r="Y1153" s="36"/>
      <c r="Z1153" s="58"/>
      <c r="AA1153" s="58"/>
      <c r="AB1153" s="58"/>
      <c r="AC1153" s="58"/>
      <c r="AD1153" s="58"/>
      <c r="AE1153" s="58"/>
      <c r="AF1153" s="58"/>
      <c r="AG1153" s="58"/>
      <c r="AH1153" s="58"/>
      <c r="AI1153" s="58"/>
      <c r="AJ1153" s="58"/>
      <c r="AK1153" s="58"/>
      <c r="AL1153" s="58"/>
      <c r="AM1153" s="58"/>
      <c r="AN1153" s="58"/>
      <c r="AO1153" s="58"/>
      <c r="AP1153" s="58"/>
      <c r="AQ1153" s="58"/>
      <c r="AR1153" s="58"/>
      <c r="AS1153" s="58"/>
      <c r="AT1153" s="1"/>
      <c r="AU1153" s="1"/>
      <c r="AW1153" s="57"/>
      <c r="AX1153" s="282"/>
      <c r="AY1153" s="282"/>
      <c r="AZ1153" s="282"/>
      <c r="BA1153" s="282"/>
      <c r="BB1153" s="282"/>
      <c r="BC1153" s="282"/>
      <c r="BD1153" s="234"/>
      <c r="BE1153" s="234"/>
    </row>
    <row r="1154" spans="2:65" s="34" customFormat="1" ht="5.25" customHeight="1">
      <c r="X1154" s="36"/>
      <c r="Y1154" s="36"/>
      <c r="Z1154" s="58"/>
      <c r="AA1154" s="58"/>
      <c r="AB1154" s="58"/>
      <c r="AC1154" s="58"/>
      <c r="AD1154" s="58"/>
      <c r="AE1154" s="58"/>
      <c r="AF1154" s="58"/>
      <c r="AG1154" s="58"/>
      <c r="AH1154" s="58"/>
      <c r="AI1154" s="58"/>
      <c r="AJ1154" s="58"/>
      <c r="AK1154" s="58"/>
      <c r="AL1154" s="58"/>
      <c r="AM1154" s="58"/>
      <c r="AN1154" s="58"/>
      <c r="AO1154" s="58"/>
      <c r="AP1154" s="58"/>
      <c r="AQ1154" s="58"/>
      <c r="AR1154" s="58"/>
      <c r="AS1154" s="58"/>
      <c r="AT1154" s="1"/>
      <c r="AU1154" s="1"/>
      <c r="AW1154" s="57"/>
      <c r="AX1154" s="282"/>
      <c r="AY1154" s="282"/>
      <c r="AZ1154" s="282"/>
      <c r="BA1154" s="282"/>
      <c r="BB1154" s="282"/>
      <c r="BC1154" s="282"/>
      <c r="BD1154" s="234"/>
      <c r="BE1154" s="234"/>
    </row>
    <row r="1155" spans="2:65" s="34" customFormat="1" ht="17.25" customHeight="1">
      <c r="B1155" s="59" t="s">
        <v>50</v>
      </c>
      <c r="L1155" s="58"/>
      <c r="M1155" s="58"/>
      <c r="N1155" s="58"/>
      <c r="O1155" s="58"/>
      <c r="P1155" s="58"/>
      <c r="Q1155" s="58"/>
      <c r="R1155" s="58"/>
      <c r="S1155" s="60"/>
      <c r="T1155" s="60"/>
      <c r="U1155" s="60"/>
      <c r="V1155" s="60"/>
      <c r="W1155" s="60"/>
      <c r="X1155" s="58"/>
      <c r="Y1155" s="58"/>
      <c r="Z1155" s="58"/>
      <c r="AA1155" s="58"/>
      <c r="AB1155" s="58"/>
      <c r="AC1155" s="58"/>
      <c r="AL1155" s="61"/>
      <c r="AM1155" s="1"/>
      <c r="AN1155" s="1"/>
      <c r="AO1155" s="1"/>
      <c r="AP1155" s="1"/>
      <c r="AW1155" s="57"/>
      <c r="AX1155" s="282"/>
      <c r="AY1155" s="282"/>
      <c r="AZ1155" s="282"/>
      <c r="BA1155" s="282"/>
      <c r="BB1155" s="282"/>
      <c r="BC1155" s="282"/>
      <c r="BD1155" s="234"/>
      <c r="BE1155" s="234"/>
    </row>
    <row r="1156" spans="2:65" s="34" customFormat="1" ht="12.75" customHeight="1">
      <c r="L1156" s="58"/>
      <c r="M1156" s="62"/>
      <c r="N1156" s="62"/>
      <c r="O1156" s="62"/>
      <c r="P1156" s="62"/>
      <c r="Q1156" s="62"/>
      <c r="R1156" s="62"/>
      <c r="S1156" s="62"/>
      <c r="T1156" s="63"/>
      <c r="U1156" s="63"/>
      <c r="V1156" s="63"/>
      <c r="W1156" s="63"/>
      <c r="X1156" s="63"/>
      <c r="Y1156" s="63"/>
      <c r="Z1156" s="63"/>
      <c r="AA1156" s="62"/>
      <c r="AB1156" s="62"/>
      <c r="AC1156" s="62"/>
      <c r="AL1156" s="61"/>
      <c r="AM1156" s="540" t="s">
        <v>325</v>
      </c>
      <c r="AN1156" s="541"/>
      <c r="AO1156" s="541"/>
      <c r="AP1156" s="542"/>
      <c r="AW1156" s="57"/>
      <c r="AX1156" s="282"/>
      <c r="AY1156" s="282"/>
      <c r="AZ1156" s="282"/>
      <c r="BA1156" s="282"/>
      <c r="BB1156" s="282"/>
      <c r="BC1156" s="282"/>
      <c r="BD1156" s="234"/>
      <c r="BE1156" s="234"/>
    </row>
    <row r="1157" spans="2:65" s="34" customFormat="1" ht="12.75" customHeight="1">
      <c r="L1157" s="58"/>
      <c r="M1157" s="62"/>
      <c r="N1157" s="62"/>
      <c r="O1157" s="62"/>
      <c r="P1157" s="62"/>
      <c r="Q1157" s="62"/>
      <c r="R1157" s="62"/>
      <c r="S1157" s="62"/>
      <c r="T1157" s="63"/>
      <c r="U1157" s="63"/>
      <c r="V1157" s="63"/>
      <c r="W1157" s="63"/>
      <c r="X1157" s="63"/>
      <c r="Y1157" s="63"/>
      <c r="Z1157" s="63"/>
      <c r="AA1157" s="62"/>
      <c r="AB1157" s="62"/>
      <c r="AC1157" s="62"/>
      <c r="AL1157" s="61"/>
      <c r="AM1157" s="543"/>
      <c r="AN1157" s="544"/>
      <c r="AO1157" s="544"/>
      <c r="AP1157" s="545"/>
      <c r="AW1157" s="57"/>
      <c r="AX1157" s="282"/>
      <c r="AY1157" s="282"/>
      <c r="AZ1157" s="282"/>
      <c r="BA1157" s="282"/>
      <c r="BB1157" s="282"/>
      <c r="BC1157" s="282"/>
      <c r="BD1157" s="234"/>
      <c r="BE1157" s="234"/>
    </row>
    <row r="1158" spans="2:65" s="34" customFormat="1" ht="12.75" customHeight="1">
      <c r="L1158" s="58"/>
      <c r="M1158" s="62"/>
      <c r="N1158" s="62"/>
      <c r="O1158" s="62"/>
      <c r="P1158" s="62"/>
      <c r="Q1158" s="62"/>
      <c r="R1158" s="62"/>
      <c r="S1158" s="62"/>
      <c r="T1158" s="62"/>
      <c r="U1158" s="62"/>
      <c r="V1158" s="62"/>
      <c r="W1158" s="62"/>
      <c r="X1158" s="62"/>
      <c r="Y1158" s="62"/>
      <c r="Z1158" s="62"/>
      <c r="AA1158" s="62"/>
      <c r="AB1158" s="62"/>
      <c r="AC1158" s="62"/>
      <c r="AL1158" s="61"/>
      <c r="AM1158" s="394"/>
      <c r="AN1158" s="394"/>
      <c r="AO1158" s="4"/>
      <c r="AP1158" s="4"/>
      <c r="AW1158" s="57"/>
      <c r="AX1158" s="282"/>
      <c r="AY1158" s="282"/>
      <c r="AZ1158" s="282"/>
      <c r="BA1158" s="282"/>
      <c r="BB1158" s="282"/>
      <c r="BC1158" s="282"/>
      <c r="BD1158" s="234"/>
      <c r="BE1158" s="234"/>
    </row>
    <row r="1159" spans="2:65" s="34" customFormat="1" ht="6" customHeight="1">
      <c r="L1159" s="58"/>
      <c r="M1159" s="62"/>
      <c r="N1159" s="62"/>
      <c r="O1159" s="62"/>
      <c r="P1159" s="62"/>
      <c r="Q1159" s="62"/>
      <c r="R1159" s="62"/>
      <c r="S1159" s="62"/>
      <c r="T1159" s="62"/>
      <c r="U1159" s="62"/>
      <c r="V1159" s="62"/>
      <c r="W1159" s="62"/>
      <c r="X1159" s="62"/>
      <c r="Y1159" s="62"/>
      <c r="Z1159" s="62"/>
      <c r="AA1159" s="62"/>
      <c r="AB1159" s="62"/>
      <c r="AC1159" s="62"/>
      <c r="AL1159" s="61"/>
      <c r="AM1159" s="61"/>
      <c r="AW1159" s="57"/>
      <c r="AX1159" s="282"/>
      <c r="AY1159" s="282"/>
      <c r="AZ1159" s="282"/>
      <c r="BA1159" s="282"/>
      <c r="BB1159" s="282"/>
      <c r="BC1159" s="282"/>
      <c r="BD1159" s="234"/>
      <c r="BE1159" s="234"/>
    </row>
    <row r="1160" spans="2:65" s="34" customFormat="1" ht="12.75" customHeight="1">
      <c r="B1160" s="515" t="s">
        <v>2</v>
      </c>
      <c r="C1160" s="516"/>
      <c r="D1160" s="516"/>
      <c r="E1160" s="516"/>
      <c r="F1160" s="516"/>
      <c r="G1160" s="516"/>
      <c r="H1160" s="516"/>
      <c r="I1160" s="516"/>
      <c r="J1160" s="518" t="s">
        <v>10</v>
      </c>
      <c r="K1160" s="518"/>
      <c r="L1160" s="64" t="s">
        <v>3</v>
      </c>
      <c r="M1160" s="518" t="s">
        <v>11</v>
      </c>
      <c r="N1160" s="518"/>
      <c r="O1160" s="519" t="s">
        <v>12</v>
      </c>
      <c r="P1160" s="518"/>
      <c r="Q1160" s="518"/>
      <c r="R1160" s="518"/>
      <c r="S1160" s="518"/>
      <c r="T1160" s="518"/>
      <c r="U1160" s="518" t="s">
        <v>13</v>
      </c>
      <c r="V1160" s="518"/>
      <c r="W1160" s="518"/>
      <c r="X1160" s="58"/>
      <c r="Y1160" s="58"/>
      <c r="Z1160" s="58"/>
      <c r="AA1160" s="58"/>
      <c r="AB1160" s="58"/>
      <c r="AC1160" s="58"/>
      <c r="AD1160" s="35"/>
      <c r="AE1160" s="35"/>
      <c r="AF1160" s="35"/>
      <c r="AG1160" s="35"/>
      <c r="AH1160" s="35"/>
      <c r="AI1160" s="35"/>
      <c r="AJ1160" s="35"/>
      <c r="AK1160" s="58"/>
      <c r="AL1160" s="520">
        <f ca="1">$AL$9</f>
        <v>30</v>
      </c>
      <c r="AM1160" s="521"/>
      <c r="AN1160" s="526" t="s">
        <v>4</v>
      </c>
      <c r="AO1160" s="526"/>
      <c r="AP1160" s="521">
        <v>29</v>
      </c>
      <c r="AQ1160" s="521"/>
      <c r="AR1160" s="529" t="s">
        <v>5</v>
      </c>
      <c r="AS1160" s="530"/>
      <c r="AT1160" s="58"/>
      <c r="AU1160" s="58"/>
      <c r="AW1160" s="57"/>
      <c r="AX1160" s="282"/>
      <c r="AY1160" s="282"/>
      <c r="AZ1160" s="282"/>
      <c r="BA1160" s="282"/>
      <c r="BB1160" s="282"/>
      <c r="BC1160" s="282"/>
      <c r="BD1160" s="234"/>
      <c r="BE1160" s="234"/>
    </row>
    <row r="1161" spans="2:65" s="34" customFormat="1" ht="13.5" customHeight="1">
      <c r="B1161" s="516"/>
      <c r="C1161" s="516"/>
      <c r="D1161" s="516"/>
      <c r="E1161" s="516"/>
      <c r="F1161" s="516"/>
      <c r="G1161" s="516"/>
      <c r="H1161" s="516"/>
      <c r="I1161" s="516"/>
      <c r="J1161" s="535">
        <f>$J$10</f>
        <v>0</v>
      </c>
      <c r="K1161" s="473">
        <f>$K$10</f>
        <v>0</v>
      </c>
      <c r="L1161" s="537">
        <f>$L$10</f>
        <v>0</v>
      </c>
      <c r="M1161" s="476">
        <f>$M$10</f>
        <v>0</v>
      </c>
      <c r="N1161" s="473">
        <f>$N$10</f>
        <v>0</v>
      </c>
      <c r="O1161" s="476">
        <f>$O$10</f>
        <v>0</v>
      </c>
      <c r="P1161" s="470">
        <f>$P$10</f>
        <v>0</v>
      </c>
      <c r="Q1161" s="470">
        <f>$Q$10</f>
        <v>0</v>
      </c>
      <c r="R1161" s="470">
        <f>$R$10</f>
        <v>0</v>
      </c>
      <c r="S1161" s="470">
        <f>$S$10</f>
        <v>0</v>
      </c>
      <c r="T1161" s="473">
        <f>$T$10</f>
        <v>0</v>
      </c>
      <c r="U1161" s="476">
        <f>$U$10</f>
        <v>0</v>
      </c>
      <c r="V1161" s="470">
        <f>$V$10</f>
        <v>0</v>
      </c>
      <c r="W1161" s="473">
        <f>$W$10</f>
        <v>0</v>
      </c>
      <c r="X1161" s="58"/>
      <c r="Y1161" s="58"/>
      <c r="Z1161" s="58"/>
      <c r="AA1161" s="58"/>
      <c r="AB1161" s="58"/>
      <c r="AC1161" s="58"/>
      <c r="AD1161" s="35"/>
      <c r="AE1161" s="35"/>
      <c r="AF1161" s="35"/>
      <c r="AG1161" s="35"/>
      <c r="AH1161" s="35"/>
      <c r="AI1161" s="35"/>
      <c r="AJ1161" s="35"/>
      <c r="AK1161" s="58"/>
      <c r="AL1161" s="522"/>
      <c r="AM1161" s="523"/>
      <c r="AN1161" s="527"/>
      <c r="AO1161" s="527"/>
      <c r="AP1161" s="523"/>
      <c r="AQ1161" s="523"/>
      <c r="AR1161" s="531"/>
      <c r="AS1161" s="532"/>
      <c r="AT1161" s="58"/>
      <c r="AU1161" s="58"/>
      <c r="AW1161" s="57"/>
      <c r="AX1161" s="282"/>
      <c r="AY1161" s="282"/>
      <c r="AZ1161" s="282"/>
      <c r="BA1161" s="282"/>
      <c r="BB1161" s="282"/>
      <c r="BC1161" s="282"/>
      <c r="BD1161" s="234"/>
      <c r="BE1161" s="234"/>
    </row>
    <row r="1162" spans="2:65" s="34" customFormat="1" ht="9" customHeight="1">
      <c r="B1162" s="516"/>
      <c r="C1162" s="516"/>
      <c r="D1162" s="516"/>
      <c r="E1162" s="516"/>
      <c r="F1162" s="516"/>
      <c r="G1162" s="516"/>
      <c r="H1162" s="516"/>
      <c r="I1162" s="516"/>
      <c r="J1162" s="536"/>
      <c r="K1162" s="474"/>
      <c r="L1162" s="538"/>
      <c r="M1162" s="477"/>
      <c r="N1162" s="474"/>
      <c r="O1162" s="477"/>
      <c r="P1162" s="471"/>
      <c r="Q1162" s="471"/>
      <c r="R1162" s="471"/>
      <c r="S1162" s="471"/>
      <c r="T1162" s="474"/>
      <c r="U1162" s="477"/>
      <c r="V1162" s="471"/>
      <c r="W1162" s="474"/>
      <c r="X1162" s="58"/>
      <c r="Y1162" s="58"/>
      <c r="Z1162" s="58"/>
      <c r="AA1162" s="58"/>
      <c r="AB1162" s="58"/>
      <c r="AC1162" s="58"/>
      <c r="AD1162" s="35"/>
      <c r="AE1162" s="35"/>
      <c r="AF1162" s="35"/>
      <c r="AG1162" s="35"/>
      <c r="AH1162" s="35"/>
      <c r="AI1162" s="35"/>
      <c r="AJ1162" s="35"/>
      <c r="AK1162" s="58"/>
      <c r="AL1162" s="524"/>
      <c r="AM1162" s="525"/>
      <c r="AN1162" s="528"/>
      <c r="AO1162" s="528"/>
      <c r="AP1162" s="525"/>
      <c r="AQ1162" s="525"/>
      <c r="AR1162" s="533"/>
      <c r="AS1162" s="534"/>
      <c r="AT1162" s="58"/>
      <c r="AU1162" s="58"/>
      <c r="AW1162" s="57"/>
      <c r="AX1162" s="282"/>
      <c r="AY1162" s="282"/>
      <c r="AZ1162" s="282"/>
      <c r="BA1162" s="282"/>
      <c r="BB1162" s="282"/>
      <c r="BC1162" s="282"/>
      <c r="BD1162" s="234"/>
      <c r="BE1162" s="234"/>
    </row>
    <row r="1163" spans="2:65" s="34" customFormat="1" ht="6" customHeight="1">
      <c r="B1163" s="517"/>
      <c r="C1163" s="517"/>
      <c r="D1163" s="517"/>
      <c r="E1163" s="517"/>
      <c r="F1163" s="517"/>
      <c r="G1163" s="517"/>
      <c r="H1163" s="517"/>
      <c r="I1163" s="517"/>
      <c r="J1163" s="536"/>
      <c r="K1163" s="475"/>
      <c r="L1163" s="539"/>
      <c r="M1163" s="478"/>
      <c r="N1163" s="475"/>
      <c r="O1163" s="478"/>
      <c r="P1163" s="472"/>
      <c r="Q1163" s="472"/>
      <c r="R1163" s="472"/>
      <c r="S1163" s="472"/>
      <c r="T1163" s="475"/>
      <c r="U1163" s="478"/>
      <c r="V1163" s="472"/>
      <c r="W1163" s="475"/>
      <c r="X1163" s="58"/>
      <c r="Y1163" s="58"/>
      <c r="Z1163" s="58"/>
      <c r="AA1163" s="58"/>
      <c r="AB1163" s="58"/>
      <c r="AC1163" s="58"/>
      <c r="AD1163" s="58"/>
      <c r="AE1163" s="58"/>
      <c r="AF1163" s="58"/>
      <c r="AG1163" s="58"/>
      <c r="AH1163" s="58"/>
      <c r="AI1163" s="58"/>
      <c r="AJ1163" s="58"/>
      <c r="AK1163" s="58"/>
      <c r="AN1163" s="1"/>
      <c r="AO1163" s="1"/>
      <c r="AP1163" s="1"/>
      <c r="AQ1163" s="1"/>
      <c r="AR1163" s="1"/>
      <c r="AS1163" s="1"/>
      <c r="AT1163" s="58"/>
      <c r="AU1163" s="58"/>
      <c r="AW1163" s="57"/>
      <c r="AX1163" s="282"/>
      <c r="AY1163" s="282"/>
      <c r="AZ1163" s="282"/>
      <c r="BA1163" s="282"/>
      <c r="BB1163" s="282"/>
      <c r="BC1163" s="282"/>
      <c r="BD1163" s="234"/>
      <c r="BE1163" s="234"/>
    </row>
    <row r="1164" spans="2:65" s="34" customFormat="1" ht="15" customHeight="1">
      <c r="B1164" s="455" t="s">
        <v>51</v>
      </c>
      <c r="C1164" s="456"/>
      <c r="D1164" s="456"/>
      <c r="E1164" s="456"/>
      <c r="F1164" s="456"/>
      <c r="G1164" s="456"/>
      <c r="H1164" s="456"/>
      <c r="I1164" s="457"/>
      <c r="J1164" s="455" t="s">
        <v>6</v>
      </c>
      <c r="K1164" s="456"/>
      <c r="L1164" s="456"/>
      <c r="M1164" s="456"/>
      <c r="N1164" s="464"/>
      <c r="O1164" s="467" t="s">
        <v>52</v>
      </c>
      <c r="P1164" s="456"/>
      <c r="Q1164" s="456"/>
      <c r="R1164" s="456"/>
      <c r="S1164" s="456"/>
      <c r="T1164" s="456"/>
      <c r="U1164" s="457"/>
      <c r="V1164" s="65" t="s">
        <v>53</v>
      </c>
      <c r="W1164" s="66"/>
      <c r="X1164" s="66"/>
      <c r="Y1164" s="479" t="s">
        <v>54</v>
      </c>
      <c r="Z1164" s="479"/>
      <c r="AA1164" s="479"/>
      <c r="AB1164" s="479"/>
      <c r="AC1164" s="479"/>
      <c r="AD1164" s="479"/>
      <c r="AE1164" s="479"/>
      <c r="AF1164" s="479"/>
      <c r="AG1164" s="479"/>
      <c r="AH1164" s="479"/>
      <c r="AI1164" s="66"/>
      <c r="AJ1164" s="66"/>
      <c r="AK1164" s="67"/>
      <c r="AL1164" s="480" t="s">
        <v>275</v>
      </c>
      <c r="AM1164" s="480"/>
      <c r="AN1164" s="481" t="s">
        <v>33</v>
      </c>
      <c r="AO1164" s="481"/>
      <c r="AP1164" s="481"/>
      <c r="AQ1164" s="481"/>
      <c r="AR1164" s="481"/>
      <c r="AS1164" s="482"/>
      <c r="AT1164" s="58"/>
      <c r="AU1164" s="58"/>
      <c r="AW1164" s="57"/>
      <c r="AX1164" s="282"/>
      <c r="AY1164" s="282"/>
      <c r="AZ1164" s="282"/>
      <c r="BA1164" s="282"/>
      <c r="BB1164" s="282"/>
      <c r="BC1164" s="282"/>
      <c r="BD1164" s="234"/>
      <c r="BE1164" s="234"/>
    </row>
    <row r="1165" spans="2:65" s="34" customFormat="1" ht="13.5" customHeight="1">
      <c r="B1165" s="458"/>
      <c r="C1165" s="459"/>
      <c r="D1165" s="459"/>
      <c r="E1165" s="459"/>
      <c r="F1165" s="459"/>
      <c r="G1165" s="459"/>
      <c r="H1165" s="459"/>
      <c r="I1165" s="460"/>
      <c r="J1165" s="458"/>
      <c r="K1165" s="459"/>
      <c r="L1165" s="459"/>
      <c r="M1165" s="459"/>
      <c r="N1165" s="465"/>
      <c r="O1165" s="468"/>
      <c r="P1165" s="459"/>
      <c r="Q1165" s="459"/>
      <c r="R1165" s="459"/>
      <c r="S1165" s="459"/>
      <c r="T1165" s="459"/>
      <c r="U1165" s="460"/>
      <c r="V1165" s="483" t="s">
        <v>7</v>
      </c>
      <c r="W1165" s="484"/>
      <c r="X1165" s="484"/>
      <c r="Y1165" s="485"/>
      <c r="Z1165" s="489" t="s">
        <v>16</v>
      </c>
      <c r="AA1165" s="490"/>
      <c r="AB1165" s="490"/>
      <c r="AC1165" s="491"/>
      <c r="AD1165" s="495" t="s">
        <v>17</v>
      </c>
      <c r="AE1165" s="496"/>
      <c r="AF1165" s="496"/>
      <c r="AG1165" s="497"/>
      <c r="AH1165" s="501" t="s">
        <v>135</v>
      </c>
      <c r="AI1165" s="502"/>
      <c r="AJ1165" s="502"/>
      <c r="AK1165" s="503"/>
      <c r="AL1165" s="507" t="s">
        <v>276</v>
      </c>
      <c r="AM1165" s="507"/>
      <c r="AN1165" s="509" t="s">
        <v>19</v>
      </c>
      <c r="AO1165" s="510"/>
      <c r="AP1165" s="510"/>
      <c r="AQ1165" s="510"/>
      <c r="AR1165" s="511"/>
      <c r="AS1165" s="512"/>
      <c r="AT1165" s="58"/>
      <c r="AU1165" s="58"/>
      <c r="AW1165" s="57"/>
      <c r="AX1165" s="282"/>
      <c r="AY1165" s="345" t="s">
        <v>302</v>
      </c>
      <c r="AZ1165" s="345" t="s">
        <v>302</v>
      </c>
      <c r="BA1165" s="345" t="s">
        <v>300</v>
      </c>
      <c r="BB1165" s="667" t="s">
        <v>301</v>
      </c>
      <c r="BC1165" s="668"/>
      <c r="BD1165" s="234"/>
      <c r="BE1165" s="234"/>
    </row>
    <row r="1166" spans="2:65" s="34" customFormat="1" ht="13.5" customHeight="1">
      <c r="B1166" s="461"/>
      <c r="C1166" s="462"/>
      <c r="D1166" s="462"/>
      <c r="E1166" s="462"/>
      <c r="F1166" s="462"/>
      <c r="G1166" s="462"/>
      <c r="H1166" s="462"/>
      <c r="I1166" s="463"/>
      <c r="J1166" s="461"/>
      <c r="K1166" s="462"/>
      <c r="L1166" s="462"/>
      <c r="M1166" s="462"/>
      <c r="N1166" s="466"/>
      <c r="O1166" s="469"/>
      <c r="P1166" s="462"/>
      <c r="Q1166" s="462"/>
      <c r="R1166" s="462"/>
      <c r="S1166" s="462"/>
      <c r="T1166" s="462"/>
      <c r="U1166" s="463"/>
      <c r="V1166" s="486"/>
      <c r="W1166" s="487"/>
      <c r="X1166" s="487"/>
      <c r="Y1166" s="488"/>
      <c r="Z1166" s="492"/>
      <c r="AA1166" s="493"/>
      <c r="AB1166" s="493"/>
      <c r="AC1166" s="494"/>
      <c r="AD1166" s="498"/>
      <c r="AE1166" s="499"/>
      <c r="AF1166" s="499"/>
      <c r="AG1166" s="500"/>
      <c r="AH1166" s="504"/>
      <c r="AI1166" s="505"/>
      <c r="AJ1166" s="505"/>
      <c r="AK1166" s="506"/>
      <c r="AL1166" s="508"/>
      <c r="AM1166" s="508"/>
      <c r="AN1166" s="513"/>
      <c r="AO1166" s="513"/>
      <c r="AP1166" s="513"/>
      <c r="AQ1166" s="513"/>
      <c r="AR1166" s="513"/>
      <c r="AS1166" s="514"/>
      <c r="AT1166" s="58"/>
      <c r="AU1166" s="58"/>
      <c r="AW1166" s="57"/>
      <c r="AX1166" s="282"/>
      <c r="AY1166" s="346"/>
      <c r="AZ1166" s="347" t="s">
        <v>296</v>
      </c>
      <c r="BA1166" s="347" t="s">
        <v>299</v>
      </c>
      <c r="BB1166" s="348" t="s">
        <v>297</v>
      </c>
      <c r="BC1166" s="347" t="s">
        <v>296</v>
      </c>
      <c r="BD1166" s="234"/>
      <c r="BE1166" s="234"/>
      <c r="BL1166" s="234" t="s">
        <v>310</v>
      </c>
      <c r="BM1166" s="234" t="s">
        <v>203</v>
      </c>
    </row>
    <row r="1167" spans="2:65" s="34" customFormat="1" ht="18" customHeight="1">
      <c r="B1167" s="414"/>
      <c r="C1167" s="415"/>
      <c r="D1167" s="415"/>
      <c r="E1167" s="415"/>
      <c r="F1167" s="415"/>
      <c r="G1167" s="415"/>
      <c r="H1167" s="415"/>
      <c r="I1167" s="451"/>
      <c r="J1167" s="414"/>
      <c r="K1167" s="415"/>
      <c r="L1167" s="415"/>
      <c r="M1167" s="415"/>
      <c r="N1167" s="416"/>
      <c r="O1167" s="389"/>
      <c r="P1167" s="392" t="s">
        <v>0</v>
      </c>
      <c r="Q1167" s="387"/>
      <c r="R1167" s="380" t="s">
        <v>1</v>
      </c>
      <c r="S1167" s="193"/>
      <c r="T1167" s="420" t="s">
        <v>56</v>
      </c>
      <c r="U1167" s="421"/>
      <c r="V1167" s="422"/>
      <c r="W1167" s="423"/>
      <c r="X1167" s="423"/>
      <c r="Y1167" s="76" t="s">
        <v>8</v>
      </c>
      <c r="Z1167" s="45"/>
      <c r="AA1167" s="46"/>
      <c r="AB1167" s="46"/>
      <c r="AC1167" s="44" t="s">
        <v>8</v>
      </c>
      <c r="AD1167" s="45"/>
      <c r="AE1167" s="46"/>
      <c r="AF1167" s="46"/>
      <c r="AG1167" s="47" t="s">
        <v>8</v>
      </c>
      <c r="AH1167" s="409">
        <f>IF(V1167="賃金で算定",V1168+Z1168-AD1168,0)</f>
        <v>0</v>
      </c>
      <c r="AI1167" s="410"/>
      <c r="AJ1167" s="410"/>
      <c r="AK1167" s="411"/>
      <c r="AL1167" s="68"/>
      <c r="AM1167" s="69"/>
      <c r="AN1167" s="412"/>
      <c r="AO1167" s="413"/>
      <c r="AP1167" s="413"/>
      <c r="AQ1167" s="413"/>
      <c r="AR1167" s="413"/>
      <c r="AS1167" s="47" t="s">
        <v>8</v>
      </c>
      <c r="AT1167" s="58"/>
      <c r="AU1167" s="58"/>
      <c r="AV1167" s="55" t="str">
        <f>IF(OR(O1167="",Q1167=""),"", IF(O1167&lt;20,DATE(O1167+118,Q1167,IF(S1167="",1,S1167)),DATE(O1167+88,Q1167,IF(S1167="",1,S1167))))</f>
        <v/>
      </c>
      <c r="AW1167" s="57" t="str">
        <f>IF(AV1167&lt;=設定シート!C$15,"昔",IF(AV1167&lt;=設定シート!E$15,"上",IF(AV1167&lt;=設定シート!G$15,"中","下")))</f>
        <v>下</v>
      </c>
      <c r="AX1167" s="282">
        <f>IF(AV1167&lt;=設定シート!$E$36,5,IF(AV1167&lt;=設定シート!$I$36,7,IF(AV1167&lt;=設定シート!$M$36,9,11)))</f>
        <v>11</v>
      </c>
      <c r="AY1167" s="351"/>
      <c r="AZ1167" s="349"/>
      <c r="BA1167" s="353">
        <f>AN1167</f>
        <v>0</v>
      </c>
      <c r="BB1167" s="349"/>
      <c r="BC1167" s="349"/>
      <c r="BD1167" s="234"/>
      <c r="BE1167" s="234"/>
      <c r="BL1167" s="1"/>
      <c r="BM1167" s="1"/>
    </row>
    <row r="1168" spans="2:65" s="34" customFormat="1" ht="18" customHeight="1">
      <c r="B1168" s="417"/>
      <c r="C1168" s="418"/>
      <c r="D1168" s="418"/>
      <c r="E1168" s="418"/>
      <c r="F1168" s="418"/>
      <c r="G1168" s="418"/>
      <c r="H1168" s="418"/>
      <c r="I1168" s="452"/>
      <c r="J1168" s="417"/>
      <c r="K1168" s="418"/>
      <c r="L1168" s="418"/>
      <c r="M1168" s="418"/>
      <c r="N1168" s="419"/>
      <c r="O1168" s="390"/>
      <c r="P1168" s="386" t="s">
        <v>0</v>
      </c>
      <c r="Q1168" s="388"/>
      <c r="R1168" s="35" t="s">
        <v>1</v>
      </c>
      <c r="S1168" s="196"/>
      <c r="T1168" s="424" t="s">
        <v>57</v>
      </c>
      <c r="U1168" s="425"/>
      <c r="V1168" s="426"/>
      <c r="W1168" s="427"/>
      <c r="X1168" s="427"/>
      <c r="Y1168" s="428"/>
      <c r="Z1168" s="453"/>
      <c r="AA1168" s="454"/>
      <c r="AB1168" s="454"/>
      <c r="AC1168" s="454"/>
      <c r="AD1168" s="426">
        <v>0</v>
      </c>
      <c r="AE1168" s="427"/>
      <c r="AF1168" s="427"/>
      <c r="AG1168" s="428"/>
      <c r="AH1168" s="402">
        <f>IF(V1167="賃金で算定",0,V1168+Z1168-AD1168)</f>
        <v>0</v>
      </c>
      <c r="AI1168" s="402"/>
      <c r="AJ1168" s="402"/>
      <c r="AK1168" s="403"/>
      <c r="AL1168" s="407">
        <f>IF(V1167="賃金で算定","賃金で算定",IF(OR(V1168=0,$F1185="",AV1167=""),0,IF(AW1167="昔",VLOOKUP($F1185,労務比率,AX1167,FALSE),IF(AW1167="上",VLOOKUP($F1185,労務比率,AX1167,FALSE),IF(AW1167="中",VLOOKUP($F1185,労務比率,AX1167,FALSE),VLOOKUP($F1185,労務比率,AX1167,FALSE))))))</f>
        <v>0</v>
      </c>
      <c r="AM1168" s="408"/>
      <c r="AN1168" s="404">
        <f>IF(V1167="賃金で算定",0,INT(AH1168*AL1168/100))</f>
        <v>0</v>
      </c>
      <c r="AO1168" s="405"/>
      <c r="AP1168" s="405"/>
      <c r="AQ1168" s="405"/>
      <c r="AR1168" s="405"/>
      <c r="AS1168" s="39"/>
      <c r="AT1168" s="58"/>
      <c r="AU1168" s="58"/>
      <c r="AV1168" s="55"/>
      <c r="AW1168" s="57"/>
      <c r="AX1168" s="282"/>
      <c r="AY1168" s="352">
        <f>AH1168</f>
        <v>0</v>
      </c>
      <c r="AZ1168" s="350">
        <f>IF(AV1167&lt;=設定シート!C$85,AH1168,IF(AND(AV1167&gt;=設定シート!E$85,AV1167&lt;=設定シート!G$85),AH1168*105/108,AH1168))</f>
        <v>0</v>
      </c>
      <c r="BA1168" s="347"/>
      <c r="BB1168" s="350">
        <f>IF($AL1168="賃金で算定",0,INT(AY1168*$AL1168/100))</f>
        <v>0</v>
      </c>
      <c r="BC1168" s="350">
        <f>IF(AY1168=AZ1168,BB1168,AZ1168*$AL1168/100)</f>
        <v>0</v>
      </c>
      <c r="BD1168" s="234"/>
      <c r="BE1168" s="234"/>
      <c r="BL1168" s="234">
        <f>IF(AY1168=AZ1168,0,1)</f>
        <v>0</v>
      </c>
      <c r="BM1168" s="234" t="str">
        <f>IF(BL1168=1,AL1168,"")</f>
        <v/>
      </c>
    </row>
    <row r="1169" spans="2:65" s="34" customFormat="1" ht="18" customHeight="1">
      <c r="B1169" s="414"/>
      <c r="C1169" s="415"/>
      <c r="D1169" s="415"/>
      <c r="E1169" s="415"/>
      <c r="F1169" s="415"/>
      <c r="G1169" s="415"/>
      <c r="H1169" s="415"/>
      <c r="I1169" s="451"/>
      <c r="J1169" s="414"/>
      <c r="K1169" s="415"/>
      <c r="L1169" s="415"/>
      <c r="M1169" s="415"/>
      <c r="N1169" s="416"/>
      <c r="O1169" s="389"/>
      <c r="P1169" s="392" t="s">
        <v>45</v>
      </c>
      <c r="Q1169" s="387"/>
      <c r="R1169" s="380" t="s">
        <v>46</v>
      </c>
      <c r="S1169" s="193"/>
      <c r="T1169" s="420" t="s">
        <v>47</v>
      </c>
      <c r="U1169" s="421"/>
      <c r="V1169" s="422"/>
      <c r="W1169" s="423"/>
      <c r="X1169" s="423"/>
      <c r="Y1169" s="77"/>
      <c r="Z1169" s="41"/>
      <c r="AA1169" s="42"/>
      <c r="AB1169" s="42"/>
      <c r="AC1169" s="43"/>
      <c r="AD1169" s="41"/>
      <c r="AE1169" s="42"/>
      <c r="AF1169" s="42"/>
      <c r="AG1169" s="48"/>
      <c r="AH1169" s="409">
        <f>IF(V1169="賃金で算定",V1170+Z1170-AD1170,0)</f>
        <v>0</v>
      </c>
      <c r="AI1169" s="410"/>
      <c r="AJ1169" s="410"/>
      <c r="AK1169" s="411"/>
      <c r="AL1169" s="68"/>
      <c r="AM1169" s="69"/>
      <c r="AN1169" s="412"/>
      <c r="AO1169" s="413"/>
      <c r="AP1169" s="413"/>
      <c r="AQ1169" s="413"/>
      <c r="AR1169" s="413"/>
      <c r="AS1169" s="40"/>
      <c r="AT1169" s="58"/>
      <c r="AU1169" s="58"/>
      <c r="AV1169" s="55" t="str">
        <f>IF(OR(O1169="",Q1169=""),"", IF(O1169&lt;20,DATE(O1169+118,Q1169,IF(S1169="",1,S1169)),DATE(O1169+88,Q1169,IF(S1169="",1,S1169))))</f>
        <v/>
      </c>
      <c r="AW1169" s="57" t="str">
        <f>IF(AV1169&lt;=設定シート!C$15,"昔",IF(AV1169&lt;=設定シート!E$15,"上",IF(AV1169&lt;=設定シート!G$15,"中","下")))</f>
        <v>下</v>
      </c>
      <c r="AX1169" s="282">
        <f>IF(AV1169&lt;=設定シート!$E$36,5,IF(AV1169&lt;=設定シート!$I$36,7,IF(AV1169&lt;=設定シート!$M$36,9,11)))</f>
        <v>11</v>
      </c>
      <c r="AY1169" s="351"/>
      <c r="AZ1169" s="349"/>
      <c r="BA1169" s="353">
        <f t="shared" ref="BA1169" si="658">AN1169</f>
        <v>0</v>
      </c>
      <c r="BB1169" s="349"/>
      <c r="BC1169" s="349"/>
      <c r="BD1169" s="234"/>
      <c r="BE1169" s="234"/>
      <c r="BL1169" s="234"/>
      <c r="BM1169" s="234"/>
    </row>
    <row r="1170" spans="2:65" s="34" customFormat="1" ht="18" customHeight="1">
      <c r="B1170" s="417"/>
      <c r="C1170" s="418"/>
      <c r="D1170" s="418"/>
      <c r="E1170" s="418"/>
      <c r="F1170" s="418"/>
      <c r="G1170" s="418"/>
      <c r="H1170" s="418"/>
      <c r="I1170" s="452"/>
      <c r="J1170" s="417"/>
      <c r="K1170" s="418"/>
      <c r="L1170" s="418"/>
      <c r="M1170" s="418"/>
      <c r="N1170" s="419"/>
      <c r="O1170" s="390"/>
      <c r="P1170" s="393" t="s">
        <v>45</v>
      </c>
      <c r="Q1170" s="388"/>
      <c r="R1170" s="381" t="s">
        <v>46</v>
      </c>
      <c r="S1170" s="196"/>
      <c r="T1170" s="424" t="s">
        <v>48</v>
      </c>
      <c r="U1170" s="425"/>
      <c r="V1170" s="426"/>
      <c r="W1170" s="427"/>
      <c r="X1170" s="427"/>
      <c r="Y1170" s="428"/>
      <c r="Z1170" s="453"/>
      <c r="AA1170" s="454"/>
      <c r="AB1170" s="454"/>
      <c r="AC1170" s="454"/>
      <c r="AD1170" s="426">
        <v>0</v>
      </c>
      <c r="AE1170" s="427"/>
      <c r="AF1170" s="427"/>
      <c r="AG1170" s="428"/>
      <c r="AH1170" s="402">
        <f>IF(V1169="賃金で算定",0,V1170+Z1170-AD1170)</f>
        <v>0</v>
      </c>
      <c r="AI1170" s="402"/>
      <c r="AJ1170" s="402"/>
      <c r="AK1170" s="403"/>
      <c r="AL1170" s="407">
        <f>IF(V1169="賃金で算定","賃金で算定",IF(OR(V1170=0,$F1185="",AV1169=""),0,IF(AW1169="昔",VLOOKUP($F1185,労務比率,AX1169,FALSE),IF(AW1169="上",VLOOKUP($F1185,労務比率,AX1169,FALSE),IF(AW1169="中",VLOOKUP($F1185,労務比率,AX1169,FALSE),VLOOKUP($F1185,労務比率,AX1169,FALSE))))))</f>
        <v>0</v>
      </c>
      <c r="AM1170" s="408"/>
      <c r="AN1170" s="404">
        <f>IF(V1169="賃金で算定",0,INT(AH1170*AL1170/100))</f>
        <v>0</v>
      </c>
      <c r="AO1170" s="405"/>
      <c r="AP1170" s="405"/>
      <c r="AQ1170" s="405"/>
      <c r="AR1170" s="405"/>
      <c r="AS1170" s="39"/>
      <c r="AT1170" s="58"/>
      <c r="AU1170" s="58"/>
      <c r="AV1170" s="55"/>
      <c r="AW1170" s="57"/>
      <c r="AX1170" s="282"/>
      <c r="AY1170" s="352">
        <f t="shared" ref="AY1170" si="659">AH1170</f>
        <v>0</v>
      </c>
      <c r="AZ1170" s="350">
        <f>IF(AV1169&lt;=設定シート!C$85,AH1170,IF(AND(AV1169&gt;=設定シート!E$85,AV1169&lt;=設定シート!G$85),AH1170*105/108,AH1170))</f>
        <v>0</v>
      </c>
      <c r="BA1170" s="347"/>
      <c r="BB1170" s="350">
        <f t="shared" ref="BB1170" si="660">IF($AL1170="賃金で算定",0,INT(AY1170*$AL1170/100))</f>
        <v>0</v>
      </c>
      <c r="BC1170" s="350">
        <f>IF(AY1170=AZ1170,BB1170,AZ1170*$AL1170/100)</f>
        <v>0</v>
      </c>
      <c r="BD1170" s="234"/>
      <c r="BE1170" s="234"/>
      <c r="BL1170" s="234">
        <f>IF(AY1170=AZ1170,0,1)</f>
        <v>0</v>
      </c>
      <c r="BM1170" s="234" t="str">
        <f>IF(BL1170=1,AL1170,"")</f>
        <v/>
      </c>
    </row>
    <row r="1171" spans="2:65" s="34" customFormat="1" ht="18" customHeight="1">
      <c r="B1171" s="414"/>
      <c r="C1171" s="415"/>
      <c r="D1171" s="415"/>
      <c r="E1171" s="415"/>
      <c r="F1171" s="415"/>
      <c r="G1171" s="415"/>
      <c r="H1171" s="415"/>
      <c r="I1171" s="451"/>
      <c r="J1171" s="414"/>
      <c r="K1171" s="415"/>
      <c r="L1171" s="415"/>
      <c r="M1171" s="415"/>
      <c r="N1171" s="416"/>
      <c r="O1171" s="389"/>
      <c r="P1171" s="392" t="s">
        <v>45</v>
      </c>
      <c r="Q1171" s="387"/>
      <c r="R1171" s="380" t="s">
        <v>46</v>
      </c>
      <c r="S1171" s="193"/>
      <c r="T1171" s="420" t="s">
        <v>47</v>
      </c>
      <c r="U1171" s="421"/>
      <c r="V1171" s="422"/>
      <c r="W1171" s="423"/>
      <c r="X1171" s="423"/>
      <c r="Y1171" s="77"/>
      <c r="Z1171" s="41"/>
      <c r="AA1171" s="42"/>
      <c r="AB1171" s="42"/>
      <c r="AC1171" s="43"/>
      <c r="AD1171" s="41"/>
      <c r="AE1171" s="42"/>
      <c r="AF1171" s="42"/>
      <c r="AG1171" s="48"/>
      <c r="AH1171" s="409">
        <f>IF(V1171="賃金で算定",V1172+Z1172-AD1172,0)</f>
        <v>0</v>
      </c>
      <c r="AI1171" s="410"/>
      <c r="AJ1171" s="410"/>
      <c r="AK1171" s="411"/>
      <c r="AL1171" s="68"/>
      <c r="AM1171" s="69"/>
      <c r="AN1171" s="412"/>
      <c r="AO1171" s="413"/>
      <c r="AP1171" s="413"/>
      <c r="AQ1171" s="413"/>
      <c r="AR1171" s="413"/>
      <c r="AS1171" s="40"/>
      <c r="AT1171" s="58"/>
      <c r="AU1171" s="58"/>
      <c r="AV1171" s="55" t="str">
        <f>IF(OR(O1171="",Q1171=""),"", IF(O1171&lt;20,DATE(O1171+118,Q1171,IF(S1171="",1,S1171)),DATE(O1171+88,Q1171,IF(S1171="",1,S1171))))</f>
        <v/>
      </c>
      <c r="AW1171" s="57" t="str">
        <f>IF(AV1171&lt;=設定シート!C$15,"昔",IF(AV1171&lt;=設定シート!E$15,"上",IF(AV1171&lt;=設定シート!G$15,"中","下")))</f>
        <v>下</v>
      </c>
      <c r="AX1171" s="282">
        <f>IF(AV1171&lt;=設定シート!$E$36,5,IF(AV1171&lt;=設定シート!$I$36,7,IF(AV1171&lt;=設定シート!$M$36,9,11)))</f>
        <v>11</v>
      </c>
      <c r="AY1171" s="351"/>
      <c r="AZ1171" s="349"/>
      <c r="BA1171" s="353">
        <f t="shared" ref="BA1171" si="661">AN1171</f>
        <v>0</v>
      </c>
      <c r="BB1171" s="349"/>
      <c r="BC1171" s="349"/>
      <c r="BD1171" s="234"/>
      <c r="BE1171" s="234"/>
      <c r="BL1171" s="1"/>
      <c r="BM1171" s="1"/>
    </row>
    <row r="1172" spans="2:65" s="34" customFormat="1" ht="18" customHeight="1">
      <c r="B1172" s="417"/>
      <c r="C1172" s="418"/>
      <c r="D1172" s="418"/>
      <c r="E1172" s="418"/>
      <c r="F1172" s="418"/>
      <c r="G1172" s="418"/>
      <c r="H1172" s="418"/>
      <c r="I1172" s="452"/>
      <c r="J1172" s="417"/>
      <c r="K1172" s="418"/>
      <c r="L1172" s="418"/>
      <c r="M1172" s="418"/>
      <c r="N1172" s="419"/>
      <c r="O1172" s="390"/>
      <c r="P1172" s="393" t="s">
        <v>45</v>
      </c>
      <c r="Q1172" s="388"/>
      <c r="R1172" s="381" t="s">
        <v>46</v>
      </c>
      <c r="S1172" s="196"/>
      <c r="T1172" s="424" t="s">
        <v>48</v>
      </c>
      <c r="U1172" s="425"/>
      <c r="V1172" s="426"/>
      <c r="W1172" s="427"/>
      <c r="X1172" s="427"/>
      <c r="Y1172" s="428"/>
      <c r="Z1172" s="426"/>
      <c r="AA1172" s="427"/>
      <c r="AB1172" s="427"/>
      <c r="AC1172" s="427"/>
      <c r="AD1172" s="426">
        <v>0</v>
      </c>
      <c r="AE1172" s="427"/>
      <c r="AF1172" s="427"/>
      <c r="AG1172" s="428"/>
      <c r="AH1172" s="402">
        <f>IF(V1171="賃金で算定",0,V1172+Z1172-AD1172)</f>
        <v>0</v>
      </c>
      <c r="AI1172" s="402"/>
      <c r="AJ1172" s="402"/>
      <c r="AK1172" s="403"/>
      <c r="AL1172" s="407">
        <f>IF(V1171="賃金で算定","賃金で算定",IF(OR(V1172=0,$F1185="",AV1171=""),0,IF(AW1171="昔",VLOOKUP($F1185,労務比率,AX1171,FALSE),IF(AW1171="上",VLOOKUP($F1185,労務比率,AX1171,FALSE),IF(AW1171="中",VLOOKUP($F1185,労務比率,AX1171,FALSE),VLOOKUP($F1185,労務比率,AX1171,FALSE))))))</f>
        <v>0</v>
      </c>
      <c r="AM1172" s="408"/>
      <c r="AN1172" s="404">
        <f>IF(V1171="賃金で算定",0,INT(AH1172*AL1172/100))</f>
        <v>0</v>
      </c>
      <c r="AO1172" s="405"/>
      <c r="AP1172" s="405"/>
      <c r="AQ1172" s="405"/>
      <c r="AR1172" s="405"/>
      <c r="AS1172" s="39"/>
      <c r="AT1172" s="58"/>
      <c r="AU1172" s="58"/>
      <c r="AV1172" s="55"/>
      <c r="AW1172" s="57"/>
      <c r="AX1172" s="282"/>
      <c r="AY1172" s="352">
        <f t="shared" ref="AY1172" si="662">AH1172</f>
        <v>0</v>
      </c>
      <c r="AZ1172" s="350">
        <f>IF(AV1171&lt;=設定シート!C$85,AH1172,IF(AND(AV1171&gt;=設定シート!E$85,AV1171&lt;=設定シート!G$85),AH1172*105/108,AH1172))</f>
        <v>0</v>
      </c>
      <c r="BA1172" s="347"/>
      <c r="BB1172" s="350">
        <f t="shared" ref="BB1172" si="663">IF($AL1172="賃金で算定",0,INT(AY1172*$AL1172/100))</f>
        <v>0</v>
      </c>
      <c r="BC1172" s="350">
        <f>IF(AY1172=AZ1172,BB1172,AZ1172*$AL1172/100)</f>
        <v>0</v>
      </c>
      <c r="BD1172" s="234"/>
      <c r="BE1172" s="234"/>
      <c r="BL1172" s="234">
        <f>IF(AY1172=AZ1172,0,1)</f>
        <v>0</v>
      </c>
      <c r="BM1172" s="234" t="str">
        <f>IF(BL1172=1,AL1172,"")</f>
        <v/>
      </c>
    </row>
    <row r="1173" spans="2:65" s="34" customFormat="1" ht="18" customHeight="1">
      <c r="B1173" s="414"/>
      <c r="C1173" s="415"/>
      <c r="D1173" s="415"/>
      <c r="E1173" s="415"/>
      <c r="F1173" s="415"/>
      <c r="G1173" s="415"/>
      <c r="H1173" s="415"/>
      <c r="I1173" s="451"/>
      <c r="J1173" s="414"/>
      <c r="K1173" s="415"/>
      <c r="L1173" s="415"/>
      <c r="M1173" s="415"/>
      <c r="N1173" s="416"/>
      <c r="O1173" s="389"/>
      <c r="P1173" s="392" t="s">
        <v>45</v>
      </c>
      <c r="Q1173" s="387"/>
      <c r="R1173" s="380" t="s">
        <v>46</v>
      </c>
      <c r="S1173" s="193"/>
      <c r="T1173" s="420" t="s">
        <v>47</v>
      </c>
      <c r="U1173" s="421"/>
      <c r="V1173" s="422"/>
      <c r="W1173" s="423"/>
      <c r="X1173" s="423"/>
      <c r="Y1173" s="78"/>
      <c r="Z1173" s="37"/>
      <c r="AA1173" s="38"/>
      <c r="AB1173" s="38"/>
      <c r="AC1173" s="49"/>
      <c r="AD1173" s="37"/>
      <c r="AE1173" s="38"/>
      <c r="AF1173" s="38"/>
      <c r="AG1173" s="50"/>
      <c r="AH1173" s="409">
        <f>IF(V1173="賃金で算定",V1174+Z1174-AD1174,0)</f>
        <v>0</v>
      </c>
      <c r="AI1173" s="410"/>
      <c r="AJ1173" s="410"/>
      <c r="AK1173" s="411"/>
      <c r="AL1173" s="68"/>
      <c r="AM1173" s="69"/>
      <c r="AN1173" s="412"/>
      <c r="AO1173" s="413"/>
      <c r="AP1173" s="413"/>
      <c r="AQ1173" s="413"/>
      <c r="AR1173" s="413"/>
      <c r="AS1173" s="40"/>
      <c r="AT1173" s="58"/>
      <c r="AU1173" s="58"/>
      <c r="AV1173" s="55" t="str">
        <f>IF(OR(O1173="",Q1173=""),"", IF(O1173&lt;20,DATE(O1173+118,Q1173,IF(S1173="",1,S1173)),DATE(O1173+88,Q1173,IF(S1173="",1,S1173))))</f>
        <v/>
      </c>
      <c r="AW1173" s="57" t="str">
        <f>IF(AV1173&lt;=設定シート!C$15,"昔",IF(AV1173&lt;=設定シート!E$15,"上",IF(AV1173&lt;=設定シート!G$15,"中","下")))</f>
        <v>下</v>
      </c>
      <c r="AX1173" s="282">
        <f>IF(AV1173&lt;=設定シート!$E$36,5,IF(AV1173&lt;=設定シート!$I$36,7,IF(AV1173&lt;=設定シート!$M$36,9,11)))</f>
        <v>11</v>
      </c>
      <c r="AY1173" s="351"/>
      <c r="AZ1173" s="349"/>
      <c r="BA1173" s="353">
        <f t="shared" ref="BA1173" si="664">AN1173</f>
        <v>0</v>
      </c>
      <c r="BB1173" s="349"/>
      <c r="BC1173" s="349"/>
      <c r="BD1173" s="234"/>
      <c r="BE1173" s="234"/>
      <c r="BL1173" s="1"/>
      <c r="BM1173" s="1"/>
    </row>
    <row r="1174" spans="2:65" s="34" customFormat="1" ht="18" customHeight="1">
      <c r="B1174" s="417"/>
      <c r="C1174" s="418"/>
      <c r="D1174" s="418"/>
      <c r="E1174" s="418"/>
      <c r="F1174" s="418"/>
      <c r="G1174" s="418"/>
      <c r="H1174" s="418"/>
      <c r="I1174" s="452"/>
      <c r="J1174" s="417"/>
      <c r="K1174" s="418"/>
      <c r="L1174" s="418"/>
      <c r="M1174" s="418"/>
      <c r="N1174" s="419"/>
      <c r="O1174" s="390"/>
      <c r="P1174" s="393" t="s">
        <v>45</v>
      </c>
      <c r="Q1174" s="388"/>
      <c r="R1174" s="381" t="s">
        <v>46</v>
      </c>
      <c r="S1174" s="196"/>
      <c r="T1174" s="424" t="s">
        <v>48</v>
      </c>
      <c r="U1174" s="425"/>
      <c r="V1174" s="426"/>
      <c r="W1174" s="427"/>
      <c r="X1174" s="427"/>
      <c r="Y1174" s="428"/>
      <c r="Z1174" s="453"/>
      <c r="AA1174" s="454"/>
      <c r="AB1174" s="454"/>
      <c r="AC1174" s="454"/>
      <c r="AD1174" s="426">
        <v>0</v>
      </c>
      <c r="AE1174" s="427"/>
      <c r="AF1174" s="427"/>
      <c r="AG1174" s="428"/>
      <c r="AH1174" s="402">
        <f>IF(V1173="賃金で算定",0,V1174+Z1174-AD1174)</f>
        <v>0</v>
      </c>
      <c r="AI1174" s="402"/>
      <c r="AJ1174" s="402"/>
      <c r="AK1174" s="403"/>
      <c r="AL1174" s="407">
        <f>IF(V1173="賃金で算定","賃金で算定",IF(OR(V1174=0,$F1185="",AV1173=""),0,IF(AW1173="昔",VLOOKUP($F1185,労務比率,AX1173,FALSE),IF(AW1173="上",VLOOKUP($F1185,労務比率,AX1173,FALSE),IF(AW1173="中",VLOOKUP($F1185,労務比率,AX1173,FALSE),VLOOKUP($F1185,労務比率,AX1173,FALSE))))))</f>
        <v>0</v>
      </c>
      <c r="AM1174" s="408"/>
      <c r="AN1174" s="404">
        <f>IF(V1173="賃金で算定",0,INT(AH1174*AL1174/100))</f>
        <v>0</v>
      </c>
      <c r="AO1174" s="405"/>
      <c r="AP1174" s="405"/>
      <c r="AQ1174" s="405"/>
      <c r="AR1174" s="405"/>
      <c r="AS1174" s="39"/>
      <c r="AT1174" s="58"/>
      <c r="AU1174" s="58"/>
      <c r="AV1174" s="55"/>
      <c r="AW1174" s="57"/>
      <c r="AX1174" s="282"/>
      <c r="AY1174" s="352">
        <f t="shared" ref="AY1174" si="665">AH1174</f>
        <v>0</v>
      </c>
      <c r="AZ1174" s="350">
        <f>IF(AV1173&lt;=設定シート!C$85,AH1174,IF(AND(AV1173&gt;=設定シート!E$85,AV1173&lt;=設定シート!G$85),AH1174*105/108,AH1174))</f>
        <v>0</v>
      </c>
      <c r="BA1174" s="347"/>
      <c r="BB1174" s="350">
        <f t="shared" ref="BB1174" si="666">IF($AL1174="賃金で算定",0,INT(AY1174*$AL1174/100))</f>
        <v>0</v>
      </c>
      <c r="BC1174" s="350">
        <f>IF(AY1174=AZ1174,BB1174,AZ1174*$AL1174/100)</f>
        <v>0</v>
      </c>
      <c r="BD1174" s="234"/>
      <c r="BE1174" s="234"/>
      <c r="BL1174" s="234">
        <f>IF(AY1174=AZ1174,0,1)</f>
        <v>0</v>
      </c>
      <c r="BM1174" s="234" t="str">
        <f>IF(BL1174=1,AL1174,"")</f>
        <v/>
      </c>
    </row>
    <row r="1175" spans="2:65" s="34" customFormat="1" ht="18" customHeight="1">
      <c r="B1175" s="414"/>
      <c r="C1175" s="415"/>
      <c r="D1175" s="415"/>
      <c r="E1175" s="415"/>
      <c r="F1175" s="415"/>
      <c r="G1175" s="415"/>
      <c r="H1175" s="415"/>
      <c r="I1175" s="451"/>
      <c r="J1175" s="414"/>
      <c r="K1175" s="415"/>
      <c r="L1175" s="415"/>
      <c r="M1175" s="415"/>
      <c r="N1175" s="416"/>
      <c r="O1175" s="389"/>
      <c r="P1175" s="392" t="s">
        <v>45</v>
      </c>
      <c r="Q1175" s="387"/>
      <c r="R1175" s="380" t="s">
        <v>46</v>
      </c>
      <c r="S1175" s="193"/>
      <c r="T1175" s="420" t="s">
        <v>47</v>
      </c>
      <c r="U1175" s="421"/>
      <c r="V1175" s="422"/>
      <c r="W1175" s="423"/>
      <c r="X1175" s="423"/>
      <c r="Y1175" s="77"/>
      <c r="Z1175" s="41"/>
      <c r="AA1175" s="42"/>
      <c r="AB1175" s="42"/>
      <c r="AC1175" s="43"/>
      <c r="AD1175" s="41"/>
      <c r="AE1175" s="42"/>
      <c r="AF1175" s="42"/>
      <c r="AG1175" s="48"/>
      <c r="AH1175" s="409">
        <f>IF(V1175="賃金で算定",V1176+Z1176-AD1176,0)</f>
        <v>0</v>
      </c>
      <c r="AI1175" s="410"/>
      <c r="AJ1175" s="410"/>
      <c r="AK1175" s="411"/>
      <c r="AL1175" s="68"/>
      <c r="AM1175" s="69"/>
      <c r="AN1175" s="412"/>
      <c r="AO1175" s="413"/>
      <c r="AP1175" s="413"/>
      <c r="AQ1175" s="413"/>
      <c r="AR1175" s="413"/>
      <c r="AS1175" s="40"/>
      <c r="AT1175" s="58"/>
      <c r="AU1175" s="58"/>
      <c r="AV1175" s="55" t="str">
        <f>IF(OR(O1175="",Q1175=""),"", IF(O1175&lt;20,DATE(O1175+118,Q1175,IF(S1175="",1,S1175)),DATE(O1175+88,Q1175,IF(S1175="",1,S1175))))</f>
        <v/>
      </c>
      <c r="AW1175" s="57" t="str">
        <f>IF(AV1175&lt;=設定シート!C$15,"昔",IF(AV1175&lt;=設定シート!E$15,"上",IF(AV1175&lt;=設定シート!G$15,"中","下")))</f>
        <v>下</v>
      </c>
      <c r="AX1175" s="282">
        <f>IF(AV1175&lt;=設定シート!$E$36,5,IF(AV1175&lt;=設定シート!$I$36,7,IF(AV1175&lt;=設定シート!$M$36,9,11)))</f>
        <v>11</v>
      </c>
      <c r="AY1175" s="351"/>
      <c r="AZ1175" s="349"/>
      <c r="BA1175" s="353">
        <f t="shared" ref="BA1175" si="667">AN1175</f>
        <v>0</v>
      </c>
      <c r="BB1175" s="349"/>
      <c r="BC1175" s="349"/>
      <c r="BD1175" s="234"/>
      <c r="BE1175" s="234"/>
      <c r="BL1175" s="1"/>
      <c r="BM1175" s="1"/>
    </row>
    <row r="1176" spans="2:65" s="34" customFormat="1" ht="18" customHeight="1">
      <c r="B1176" s="417"/>
      <c r="C1176" s="418"/>
      <c r="D1176" s="418"/>
      <c r="E1176" s="418"/>
      <c r="F1176" s="418"/>
      <c r="G1176" s="418"/>
      <c r="H1176" s="418"/>
      <c r="I1176" s="452"/>
      <c r="J1176" s="417"/>
      <c r="K1176" s="418"/>
      <c r="L1176" s="418"/>
      <c r="M1176" s="418"/>
      <c r="N1176" s="419"/>
      <c r="O1176" s="390"/>
      <c r="P1176" s="393" t="s">
        <v>45</v>
      </c>
      <c r="Q1176" s="388"/>
      <c r="R1176" s="381" t="s">
        <v>46</v>
      </c>
      <c r="S1176" s="196"/>
      <c r="T1176" s="424" t="s">
        <v>48</v>
      </c>
      <c r="U1176" s="425"/>
      <c r="V1176" s="426"/>
      <c r="W1176" s="427"/>
      <c r="X1176" s="427"/>
      <c r="Y1176" s="428"/>
      <c r="Z1176" s="426"/>
      <c r="AA1176" s="427"/>
      <c r="AB1176" s="427"/>
      <c r="AC1176" s="427"/>
      <c r="AD1176" s="426">
        <v>0</v>
      </c>
      <c r="AE1176" s="427"/>
      <c r="AF1176" s="427"/>
      <c r="AG1176" s="428"/>
      <c r="AH1176" s="402">
        <f>IF(V1175="賃金で算定",0,V1176+Z1176-AD1176)</f>
        <v>0</v>
      </c>
      <c r="AI1176" s="402"/>
      <c r="AJ1176" s="402"/>
      <c r="AK1176" s="403"/>
      <c r="AL1176" s="407">
        <f>IF(V1175="賃金で算定","賃金で算定",IF(OR(V1176=0,$F1185="",AV1175=""),0,IF(AW1175="昔",VLOOKUP($F1185,労務比率,AX1175,FALSE),IF(AW1175="上",VLOOKUP($F1185,労務比率,AX1175,FALSE),IF(AW1175="中",VLOOKUP($F1185,労務比率,AX1175,FALSE),VLOOKUP($F1185,労務比率,AX1175,FALSE))))))</f>
        <v>0</v>
      </c>
      <c r="AM1176" s="408"/>
      <c r="AN1176" s="404">
        <f>IF(V1175="賃金で算定",0,INT(AH1176*AL1176/100))</f>
        <v>0</v>
      </c>
      <c r="AO1176" s="405"/>
      <c r="AP1176" s="405"/>
      <c r="AQ1176" s="405"/>
      <c r="AR1176" s="405"/>
      <c r="AS1176" s="39"/>
      <c r="AT1176" s="58"/>
      <c r="AU1176" s="58"/>
      <c r="AV1176" s="55"/>
      <c r="AW1176" s="57"/>
      <c r="AX1176" s="282"/>
      <c r="AY1176" s="352">
        <f t="shared" ref="AY1176" si="668">AH1176</f>
        <v>0</v>
      </c>
      <c r="AZ1176" s="350">
        <f>IF(AV1175&lt;=設定シート!C$85,AH1176,IF(AND(AV1175&gt;=設定シート!E$85,AV1175&lt;=設定シート!G$85),AH1176*105/108,AH1176))</f>
        <v>0</v>
      </c>
      <c r="BA1176" s="347"/>
      <c r="BB1176" s="350">
        <f t="shared" ref="BB1176" si="669">IF($AL1176="賃金で算定",0,INT(AY1176*$AL1176/100))</f>
        <v>0</v>
      </c>
      <c r="BC1176" s="350">
        <f>IF(AY1176=AZ1176,BB1176,AZ1176*$AL1176/100)</f>
        <v>0</v>
      </c>
      <c r="BD1176" s="234"/>
      <c r="BE1176" s="234"/>
      <c r="BL1176" s="234">
        <f>IF(AY1176=AZ1176,0,1)</f>
        <v>0</v>
      </c>
      <c r="BM1176" s="234" t="str">
        <f>IF(BL1176=1,AL1176,"")</f>
        <v/>
      </c>
    </row>
    <row r="1177" spans="2:65" s="34" customFormat="1" ht="18" customHeight="1">
      <c r="B1177" s="414"/>
      <c r="C1177" s="415"/>
      <c r="D1177" s="415"/>
      <c r="E1177" s="415"/>
      <c r="F1177" s="415"/>
      <c r="G1177" s="415"/>
      <c r="H1177" s="415"/>
      <c r="I1177" s="451"/>
      <c r="J1177" s="414"/>
      <c r="K1177" s="415"/>
      <c r="L1177" s="415"/>
      <c r="M1177" s="415"/>
      <c r="N1177" s="416"/>
      <c r="O1177" s="389"/>
      <c r="P1177" s="392" t="s">
        <v>45</v>
      </c>
      <c r="Q1177" s="387"/>
      <c r="R1177" s="380" t="s">
        <v>46</v>
      </c>
      <c r="S1177" s="193"/>
      <c r="T1177" s="420" t="s">
        <v>47</v>
      </c>
      <c r="U1177" s="421"/>
      <c r="V1177" s="422"/>
      <c r="W1177" s="423"/>
      <c r="X1177" s="423"/>
      <c r="Y1177" s="77"/>
      <c r="Z1177" s="41"/>
      <c r="AA1177" s="42"/>
      <c r="AB1177" s="42"/>
      <c r="AC1177" s="43"/>
      <c r="AD1177" s="41"/>
      <c r="AE1177" s="42"/>
      <c r="AF1177" s="42"/>
      <c r="AG1177" s="48"/>
      <c r="AH1177" s="409">
        <f>IF(V1177="賃金で算定",V1178+Z1178-AD1178,0)</f>
        <v>0</v>
      </c>
      <c r="AI1177" s="410"/>
      <c r="AJ1177" s="410"/>
      <c r="AK1177" s="411"/>
      <c r="AL1177" s="68"/>
      <c r="AM1177" s="69"/>
      <c r="AN1177" s="412"/>
      <c r="AO1177" s="413"/>
      <c r="AP1177" s="413"/>
      <c r="AQ1177" s="413"/>
      <c r="AR1177" s="413"/>
      <c r="AS1177" s="40"/>
      <c r="AT1177" s="58"/>
      <c r="AU1177" s="58"/>
      <c r="AV1177" s="55" t="str">
        <f>IF(OR(O1177="",Q1177=""),"", IF(O1177&lt;20,DATE(O1177+118,Q1177,IF(S1177="",1,S1177)),DATE(O1177+88,Q1177,IF(S1177="",1,S1177))))</f>
        <v/>
      </c>
      <c r="AW1177" s="57" t="str">
        <f>IF(AV1177&lt;=設定シート!C$15,"昔",IF(AV1177&lt;=設定シート!E$15,"上",IF(AV1177&lt;=設定シート!G$15,"中","下")))</f>
        <v>下</v>
      </c>
      <c r="AX1177" s="282">
        <f>IF(AV1177&lt;=設定シート!$E$36,5,IF(AV1177&lt;=設定シート!$I$36,7,IF(AV1177&lt;=設定シート!$M$36,9,11)))</f>
        <v>11</v>
      </c>
      <c r="AY1177" s="351"/>
      <c r="AZ1177" s="349"/>
      <c r="BA1177" s="353">
        <f t="shared" ref="BA1177" si="670">AN1177</f>
        <v>0</v>
      </c>
      <c r="BB1177" s="349"/>
      <c r="BC1177" s="349"/>
      <c r="BD1177" s="234"/>
      <c r="BE1177" s="234"/>
      <c r="BL1177" s="1"/>
      <c r="BM1177" s="1"/>
    </row>
    <row r="1178" spans="2:65" s="34" customFormat="1" ht="18" customHeight="1">
      <c r="B1178" s="417"/>
      <c r="C1178" s="418"/>
      <c r="D1178" s="418"/>
      <c r="E1178" s="418"/>
      <c r="F1178" s="418"/>
      <c r="G1178" s="418"/>
      <c r="H1178" s="418"/>
      <c r="I1178" s="452"/>
      <c r="J1178" s="417"/>
      <c r="K1178" s="418"/>
      <c r="L1178" s="418"/>
      <c r="M1178" s="418"/>
      <c r="N1178" s="419"/>
      <c r="O1178" s="390"/>
      <c r="P1178" s="393" t="s">
        <v>45</v>
      </c>
      <c r="Q1178" s="388"/>
      <c r="R1178" s="381" t="s">
        <v>46</v>
      </c>
      <c r="S1178" s="196"/>
      <c r="T1178" s="424" t="s">
        <v>48</v>
      </c>
      <c r="U1178" s="425"/>
      <c r="V1178" s="426"/>
      <c r="W1178" s="427"/>
      <c r="X1178" s="427"/>
      <c r="Y1178" s="428"/>
      <c r="Z1178" s="426"/>
      <c r="AA1178" s="427"/>
      <c r="AB1178" s="427"/>
      <c r="AC1178" s="427"/>
      <c r="AD1178" s="426"/>
      <c r="AE1178" s="427"/>
      <c r="AF1178" s="427"/>
      <c r="AG1178" s="428"/>
      <c r="AH1178" s="402">
        <f>IF(V1177="賃金で算定",0,V1178+Z1178-AD1178)</f>
        <v>0</v>
      </c>
      <c r="AI1178" s="402"/>
      <c r="AJ1178" s="402"/>
      <c r="AK1178" s="403"/>
      <c r="AL1178" s="407">
        <f>IF(V1177="賃金で算定","賃金で算定",IF(OR(V1178=0,$F1185="",AV1177=""),0,IF(AW1177="昔",VLOOKUP($F1185,労務比率,AX1177,FALSE),IF(AW1177="上",VLOOKUP($F1185,労務比率,AX1177,FALSE),IF(AW1177="中",VLOOKUP($F1185,労務比率,AX1177,FALSE),VLOOKUP($F1185,労務比率,AX1177,FALSE))))))</f>
        <v>0</v>
      </c>
      <c r="AM1178" s="408"/>
      <c r="AN1178" s="404">
        <f>IF(V1177="賃金で算定",0,INT(AH1178*AL1178/100))</f>
        <v>0</v>
      </c>
      <c r="AO1178" s="405"/>
      <c r="AP1178" s="405"/>
      <c r="AQ1178" s="405"/>
      <c r="AR1178" s="405"/>
      <c r="AS1178" s="39"/>
      <c r="AT1178" s="58"/>
      <c r="AU1178" s="58"/>
      <c r="AV1178" s="55"/>
      <c r="AW1178" s="57"/>
      <c r="AX1178" s="282"/>
      <c r="AY1178" s="352">
        <f t="shared" ref="AY1178" si="671">AH1178</f>
        <v>0</v>
      </c>
      <c r="AZ1178" s="350">
        <f>IF(AV1177&lt;=設定シート!C$85,AH1178,IF(AND(AV1177&gt;=設定シート!E$85,AV1177&lt;=設定シート!G$85),AH1178*105/108,AH1178))</f>
        <v>0</v>
      </c>
      <c r="BA1178" s="347"/>
      <c r="BB1178" s="350">
        <f t="shared" ref="BB1178" si="672">IF($AL1178="賃金で算定",0,INT(AY1178*$AL1178/100))</f>
        <v>0</v>
      </c>
      <c r="BC1178" s="350">
        <f>IF(AY1178=AZ1178,BB1178,AZ1178*$AL1178/100)</f>
        <v>0</v>
      </c>
      <c r="BD1178" s="234"/>
      <c r="BE1178" s="234"/>
      <c r="BL1178" s="234">
        <f>IF(AY1178=AZ1178,0,1)</f>
        <v>0</v>
      </c>
      <c r="BM1178" s="234" t="str">
        <f>IF(BL1178=1,AL1178,"")</f>
        <v/>
      </c>
    </row>
    <row r="1179" spans="2:65" s="34" customFormat="1" ht="18" customHeight="1">
      <c r="B1179" s="414"/>
      <c r="C1179" s="415"/>
      <c r="D1179" s="415"/>
      <c r="E1179" s="415"/>
      <c r="F1179" s="415"/>
      <c r="G1179" s="415"/>
      <c r="H1179" s="415"/>
      <c r="I1179" s="451"/>
      <c r="J1179" s="414"/>
      <c r="K1179" s="415"/>
      <c r="L1179" s="415"/>
      <c r="M1179" s="415"/>
      <c r="N1179" s="416"/>
      <c r="O1179" s="389"/>
      <c r="P1179" s="392" t="s">
        <v>45</v>
      </c>
      <c r="Q1179" s="387"/>
      <c r="R1179" s="380" t="s">
        <v>46</v>
      </c>
      <c r="S1179" s="193"/>
      <c r="T1179" s="420" t="s">
        <v>47</v>
      </c>
      <c r="U1179" s="421"/>
      <c r="V1179" s="422"/>
      <c r="W1179" s="423"/>
      <c r="X1179" s="423"/>
      <c r="Y1179" s="77"/>
      <c r="Z1179" s="41"/>
      <c r="AA1179" s="42"/>
      <c r="AB1179" s="42"/>
      <c r="AC1179" s="43"/>
      <c r="AD1179" s="41"/>
      <c r="AE1179" s="42"/>
      <c r="AF1179" s="42"/>
      <c r="AG1179" s="48"/>
      <c r="AH1179" s="409">
        <f>IF(V1179="賃金で算定",V1180+Z1180-AD1180,0)</f>
        <v>0</v>
      </c>
      <c r="AI1179" s="410"/>
      <c r="AJ1179" s="410"/>
      <c r="AK1179" s="411"/>
      <c r="AL1179" s="68"/>
      <c r="AM1179" s="69"/>
      <c r="AN1179" s="412"/>
      <c r="AO1179" s="413"/>
      <c r="AP1179" s="413"/>
      <c r="AQ1179" s="413"/>
      <c r="AR1179" s="413"/>
      <c r="AS1179" s="40"/>
      <c r="AT1179" s="58"/>
      <c r="AU1179" s="58"/>
      <c r="AV1179" s="55" t="str">
        <f>IF(OR(O1179="",Q1179=""),"", IF(O1179&lt;20,DATE(O1179+118,Q1179,IF(S1179="",1,S1179)),DATE(O1179+88,Q1179,IF(S1179="",1,S1179))))</f>
        <v/>
      </c>
      <c r="AW1179" s="57" t="str">
        <f>IF(AV1179&lt;=設定シート!C$15,"昔",IF(AV1179&lt;=設定シート!E$15,"上",IF(AV1179&lt;=設定シート!G$15,"中","下")))</f>
        <v>下</v>
      </c>
      <c r="AX1179" s="282">
        <f>IF(AV1179&lt;=設定シート!$E$36,5,IF(AV1179&lt;=設定シート!$I$36,7,IF(AV1179&lt;=設定シート!$M$36,9,11)))</f>
        <v>11</v>
      </c>
      <c r="AY1179" s="351"/>
      <c r="AZ1179" s="349"/>
      <c r="BA1179" s="353">
        <f t="shared" ref="BA1179" si="673">AN1179</f>
        <v>0</v>
      </c>
      <c r="BB1179" s="349"/>
      <c r="BC1179" s="349"/>
      <c r="BD1179" s="234"/>
      <c r="BE1179" s="234"/>
      <c r="BL1179" s="1"/>
      <c r="BM1179" s="1"/>
    </row>
    <row r="1180" spans="2:65" s="34" customFormat="1" ht="18" customHeight="1">
      <c r="B1180" s="417"/>
      <c r="C1180" s="418"/>
      <c r="D1180" s="418"/>
      <c r="E1180" s="418"/>
      <c r="F1180" s="418"/>
      <c r="G1180" s="418"/>
      <c r="H1180" s="418"/>
      <c r="I1180" s="452"/>
      <c r="J1180" s="417"/>
      <c r="K1180" s="418"/>
      <c r="L1180" s="418"/>
      <c r="M1180" s="418"/>
      <c r="N1180" s="419"/>
      <c r="O1180" s="390"/>
      <c r="P1180" s="393" t="s">
        <v>45</v>
      </c>
      <c r="Q1180" s="388"/>
      <c r="R1180" s="381" t="s">
        <v>46</v>
      </c>
      <c r="S1180" s="196"/>
      <c r="T1180" s="424" t="s">
        <v>48</v>
      </c>
      <c r="U1180" s="425"/>
      <c r="V1180" s="426"/>
      <c r="W1180" s="427"/>
      <c r="X1180" s="427"/>
      <c r="Y1180" s="428"/>
      <c r="Z1180" s="426"/>
      <c r="AA1180" s="427"/>
      <c r="AB1180" s="427"/>
      <c r="AC1180" s="427"/>
      <c r="AD1180" s="426">
        <v>0</v>
      </c>
      <c r="AE1180" s="427"/>
      <c r="AF1180" s="427"/>
      <c r="AG1180" s="428"/>
      <c r="AH1180" s="402">
        <f>IF(V1179="賃金で算定",0,V1180+Z1180-AD1180)</f>
        <v>0</v>
      </c>
      <c r="AI1180" s="402"/>
      <c r="AJ1180" s="402"/>
      <c r="AK1180" s="403"/>
      <c r="AL1180" s="407">
        <f>IF(V1179="賃金で算定","賃金で算定",IF(OR(V1180=0,$F1185="",AV1179=""),0,IF(AW1179="昔",VLOOKUP($F1185,労務比率,AX1179,FALSE),IF(AW1179="上",VLOOKUP($F1185,労務比率,AX1179,FALSE),IF(AW1179="中",VLOOKUP($F1185,労務比率,AX1179,FALSE),VLOOKUP($F1185,労務比率,AX1179,FALSE))))))</f>
        <v>0</v>
      </c>
      <c r="AM1180" s="408"/>
      <c r="AN1180" s="404">
        <f>IF(V1179="賃金で算定",0,INT(AH1180*AL1180/100))</f>
        <v>0</v>
      </c>
      <c r="AO1180" s="405"/>
      <c r="AP1180" s="405"/>
      <c r="AQ1180" s="405"/>
      <c r="AR1180" s="405"/>
      <c r="AS1180" s="39"/>
      <c r="AT1180" s="58"/>
      <c r="AU1180" s="58"/>
      <c r="AV1180" s="55"/>
      <c r="AW1180" s="57"/>
      <c r="AX1180" s="282"/>
      <c r="AY1180" s="352">
        <f t="shared" ref="AY1180" si="674">AH1180</f>
        <v>0</v>
      </c>
      <c r="AZ1180" s="350">
        <f>IF(AV1179&lt;=設定シート!C$85,AH1180,IF(AND(AV1179&gt;=設定シート!E$85,AV1179&lt;=設定シート!G$85),AH1180*105/108,AH1180))</f>
        <v>0</v>
      </c>
      <c r="BA1180" s="347"/>
      <c r="BB1180" s="350">
        <f t="shared" ref="BB1180" si="675">IF($AL1180="賃金で算定",0,INT(AY1180*$AL1180/100))</f>
        <v>0</v>
      </c>
      <c r="BC1180" s="350">
        <f>IF(AY1180=AZ1180,BB1180,AZ1180*$AL1180/100)</f>
        <v>0</v>
      </c>
      <c r="BD1180" s="234"/>
      <c r="BE1180" s="234"/>
      <c r="BL1180" s="234">
        <f>IF(AY1180=AZ1180,0,1)</f>
        <v>0</v>
      </c>
      <c r="BM1180" s="234" t="str">
        <f>IF(BL1180=1,AL1180,"")</f>
        <v/>
      </c>
    </row>
    <row r="1181" spans="2:65" s="34" customFormat="1" ht="18" customHeight="1">
      <c r="B1181" s="414"/>
      <c r="C1181" s="415"/>
      <c r="D1181" s="415"/>
      <c r="E1181" s="415"/>
      <c r="F1181" s="415"/>
      <c r="G1181" s="415"/>
      <c r="H1181" s="415"/>
      <c r="I1181" s="451"/>
      <c r="J1181" s="414"/>
      <c r="K1181" s="415"/>
      <c r="L1181" s="415"/>
      <c r="M1181" s="415"/>
      <c r="N1181" s="416"/>
      <c r="O1181" s="389"/>
      <c r="P1181" s="392" t="s">
        <v>45</v>
      </c>
      <c r="Q1181" s="387"/>
      <c r="R1181" s="380" t="s">
        <v>46</v>
      </c>
      <c r="S1181" s="193"/>
      <c r="T1181" s="420" t="s">
        <v>47</v>
      </c>
      <c r="U1181" s="421"/>
      <c r="V1181" s="422"/>
      <c r="W1181" s="423"/>
      <c r="X1181" s="423"/>
      <c r="Y1181" s="77"/>
      <c r="Z1181" s="41"/>
      <c r="AA1181" s="42"/>
      <c r="AB1181" s="42"/>
      <c r="AC1181" s="43"/>
      <c r="AD1181" s="41"/>
      <c r="AE1181" s="42"/>
      <c r="AF1181" s="42"/>
      <c r="AG1181" s="48"/>
      <c r="AH1181" s="409">
        <f>IF(V1181="賃金で算定",V1182+Z1182-AD1182,0)</f>
        <v>0</v>
      </c>
      <c r="AI1181" s="410"/>
      <c r="AJ1181" s="410"/>
      <c r="AK1181" s="411"/>
      <c r="AL1181" s="68"/>
      <c r="AM1181" s="69"/>
      <c r="AN1181" s="412"/>
      <c r="AO1181" s="413"/>
      <c r="AP1181" s="413"/>
      <c r="AQ1181" s="413"/>
      <c r="AR1181" s="413"/>
      <c r="AS1181" s="40"/>
      <c r="AT1181" s="58"/>
      <c r="AU1181" s="58"/>
      <c r="AV1181" s="55" t="str">
        <f>IF(OR(O1181="",Q1181=""),"", IF(O1181&lt;20,DATE(O1181+118,Q1181,IF(S1181="",1,S1181)),DATE(O1181+88,Q1181,IF(S1181="",1,S1181))))</f>
        <v/>
      </c>
      <c r="AW1181" s="57" t="str">
        <f>IF(AV1181&lt;=設定シート!C$15,"昔",IF(AV1181&lt;=設定シート!E$15,"上",IF(AV1181&lt;=設定シート!G$15,"中","下")))</f>
        <v>下</v>
      </c>
      <c r="AX1181" s="282">
        <f>IF(AV1181&lt;=設定シート!$E$36,5,IF(AV1181&lt;=設定シート!$I$36,7,IF(AV1181&lt;=設定シート!$M$36,9,11)))</f>
        <v>11</v>
      </c>
      <c r="AY1181" s="351"/>
      <c r="AZ1181" s="349"/>
      <c r="BA1181" s="353">
        <f t="shared" ref="BA1181" si="676">AN1181</f>
        <v>0</v>
      </c>
      <c r="BB1181" s="349"/>
      <c r="BC1181" s="349"/>
      <c r="BD1181" s="234"/>
      <c r="BE1181" s="234"/>
      <c r="BL1181" s="1"/>
      <c r="BM1181" s="1"/>
    </row>
    <row r="1182" spans="2:65" s="34" customFormat="1" ht="18" customHeight="1">
      <c r="B1182" s="417"/>
      <c r="C1182" s="418"/>
      <c r="D1182" s="418"/>
      <c r="E1182" s="418"/>
      <c r="F1182" s="418"/>
      <c r="G1182" s="418"/>
      <c r="H1182" s="418"/>
      <c r="I1182" s="452"/>
      <c r="J1182" s="417"/>
      <c r="K1182" s="418"/>
      <c r="L1182" s="418"/>
      <c r="M1182" s="418"/>
      <c r="N1182" s="419"/>
      <c r="O1182" s="390"/>
      <c r="P1182" s="393" t="s">
        <v>45</v>
      </c>
      <c r="Q1182" s="388"/>
      <c r="R1182" s="381" t="s">
        <v>46</v>
      </c>
      <c r="S1182" s="196"/>
      <c r="T1182" s="424" t="s">
        <v>48</v>
      </c>
      <c r="U1182" s="425"/>
      <c r="V1182" s="426"/>
      <c r="W1182" s="427"/>
      <c r="X1182" s="427"/>
      <c r="Y1182" s="428"/>
      <c r="Z1182" s="426"/>
      <c r="AA1182" s="427"/>
      <c r="AB1182" s="427"/>
      <c r="AC1182" s="427"/>
      <c r="AD1182" s="426">
        <v>0</v>
      </c>
      <c r="AE1182" s="427"/>
      <c r="AF1182" s="427"/>
      <c r="AG1182" s="428"/>
      <c r="AH1182" s="402">
        <f>IF(V1181="賃金で算定",0,V1182+Z1182-AD1182)</f>
        <v>0</v>
      </c>
      <c r="AI1182" s="402"/>
      <c r="AJ1182" s="402"/>
      <c r="AK1182" s="403"/>
      <c r="AL1182" s="407">
        <f>IF(V1181="賃金で算定","賃金で算定",IF(OR(V1182=0,$F1185="",AV1181=""),0,IF(AW1181="昔",VLOOKUP($F1185,労務比率,AX1181,FALSE),IF(AW1181="上",VLOOKUP($F1185,労務比率,AX1181,FALSE),IF(AW1181="中",VLOOKUP($F1185,労務比率,AX1181,FALSE),VLOOKUP($F1185,労務比率,AX1181,FALSE))))))</f>
        <v>0</v>
      </c>
      <c r="AM1182" s="408"/>
      <c r="AN1182" s="404">
        <f>IF(V1181="賃金で算定",0,INT(AH1182*AL1182/100))</f>
        <v>0</v>
      </c>
      <c r="AO1182" s="405"/>
      <c r="AP1182" s="405"/>
      <c r="AQ1182" s="405"/>
      <c r="AR1182" s="405"/>
      <c r="AS1182" s="39"/>
      <c r="AT1182" s="58"/>
      <c r="AU1182" s="58"/>
      <c r="AV1182" s="55"/>
      <c r="AW1182" s="57"/>
      <c r="AX1182" s="282"/>
      <c r="AY1182" s="352">
        <f t="shared" ref="AY1182" si="677">AH1182</f>
        <v>0</v>
      </c>
      <c r="AZ1182" s="350">
        <f>IF(AV1181&lt;=設定シート!C$85,AH1182,IF(AND(AV1181&gt;=設定シート!E$85,AV1181&lt;=設定シート!G$85),AH1182*105/108,AH1182))</f>
        <v>0</v>
      </c>
      <c r="BA1182" s="347"/>
      <c r="BB1182" s="350">
        <f t="shared" ref="BB1182" si="678">IF($AL1182="賃金で算定",0,INT(AY1182*$AL1182/100))</f>
        <v>0</v>
      </c>
      <c r="BC1182" s="350">
        <f>IF(AY1182=AZ1182,BB1182,AZ1182*$AL1182/100)</f>
        <v>0</v>
      </c>
      <c r="BD1182" s="234"/>
      <c r="BE1182" s="234"/>
      <c r="BL1182" s="234">
        <f>IF(AY1182=AZ1182,0,1)</f>
        <v>0</v>
      </c>
      <c r="BM1182" s="234" t="str">
        <f>IF(BL1182=1,AL1182,"")</f>
        <v/>
      </c>
    </row>
    <row r="1183" spans="2:65" s="34" customFormat="1" ht="18" customHeight="1">
      <c r="B1183" s="414"/>
      <c r="C1183" s="415"/>
      <c r="D1183" s="415"/>
      <c r="E1183" s="415"/>
      <c r="F1183" s="415"/>
      <c r="G1183" s="415"/>
      <c r="H1183" s="415"/>
      <c r="I1183" s="451"/>
      <c r="J1183" s="414"/>
      <c r="K1183" s="415"/>
      <c r="L1183" s="415"/>
      <c r="M1183" s="415"/>
      <c r="N1183" s="416"/>
      <c r="O1183" s="389"/>
      <c r="P1183" s="392" t="s">
        <v>45</v>
      </c>
      <c r="Q1183" s="387"/>
      <c r="R1183" s="380" t="s">
        <v>46</v>
      </c>
      <c r="S1183" s="193"/>
      <c r="T1183" s="420" t="s">
        <v>47</v>
      </c>
      <c r="U1183" s="421"/>
      <c r="V1183" s="422"/>
      <c r="W1183" s="423"/>
      <c r="X1183" s="423"/>
      <c r="Y1183" s="77"/>
      <c r="Z1183" s="41"/>
      <c r="AA1183" s="42"/>
      <c r="AB1183" s="42"/>
      <c r="AC1183" s="43"/>
      <c r="AD1183" s="41"/>
      <c r="AE1183" s="42"/>
      <c r="AF1183" s="42"/>
      <c r="AG1183" s="48"/>
      <c r="AH1183" s="409">
        <f>IF(V1183="賃金で算定",V1184+Z1184-AD1184,0)</f>
        <v>0</v>
      </c>
      <c r="AI1183" s="410"/>
      <c r="AJ1183" s="410"/>
      <c r="AK1183" s="411"/>
      <c r="AL1183" s="68"/>
      <c r="AM1183" s="69"/>
      <c r="AN1183" s="412"/>
      <c r="AO1183" s="413"/>
      <c r="AP1183" s="413"/>
      <c r="AQ1183" s="413"/>
      <c r="AR1183" s="413"/>
      <c r="AS1183" s="40"/>
      <c r="AT1183" s="58"/>
      <c r="AU1183" s="58"/>
      <c r="AV1183" s="55" t="str">
        <f>IF(OR(O1183="",Q1183=""),"", IF(O1183&lt;20,DATE(O1183+118,Q1183,IF(S1183="",1,S1183)),DATE(O1183+88,Q1183,IF(S1183="",1,S1183))))</f>
        <v/>
      </c>
      <c r="AW1183" s="57" t="str">
        <f>IF(AV1183&lt;=設定シート!C$15,"昔",IF(AV1183&lt;=設定シート!E$15,"上",IF(AV1183&lt;=設定シート!G$15,"中","下")))</f>
        <v>下</v>
      </c>
      <c r="AX1183" s="282">
        <f>IF(AV1183&lt;=設定シート!$E$36,5,IF(AV1183&lt;=設定シート!$I$36,7,IF(AV1183&lt;=設定シート!$M$36,9,11)))</f>
        <v>11</v>
      </c>
      <c r="AY1183" s="351"/>
      <c r="AZ1183" s="349"/>
      <c r="BA1183" s="353">
        <f t="shared" ref="BA1183" si="679">AN1183</f>
        <v>0</v>
      </c>
      <c r="BB1183" s="349"/>
      <c r="BC1183" s="349"/>
      <c r="BD1183" s="234"/>
      <c r="BE1183" s="234"/>
      <c r="BL1183" s="1"/>
      <c r="BM1183" s="1"/>
    </row>
    <row r="1184" spans="2:65" s="34" customFormat="1" ht="18" customHeight="1">
      <c r="B1184" s="417"/>
      <c r="C1184" s="418"/>
      <c r="D1184" s="418"/>
      <c r="E1184" s="418"/>
      <c r="F1184" s="418"/>
      <c r="G1184" s="418"/>
      <c r="H1184" s="418"/>
      <c r="I1184" s="452"/>
      <c r="J1184" s="417"/>
      <c r="K1184" s="418"/>
      <c r="L1184" s="418"/>
      <c r="M1184" s="418"/>
      <c r="N1184" s="419"/>
      <c r="O1184" s="390"/>
      <c r="P1184" s="391" t="s">
        <v>45</v>
      </c>
      <c r="Q1184" s="388"/>
      <c r="R1184" s="381" t="s">
        <v>46</v>
      </c>
      <c r="S1184" s="196"/>
      <c r="T1184" s="424" t="s">
        <v>48</v>
      </c>
      <c r="U1184" s="425"/>
      <c r="V1184" s="426"/>
      <c r="W1184" s="427"/>
      <c r="X1184" s="427"/>
      <c r="Y1184" s="428"/>
      <c r="Z1184" s="426"/>
      <c r="AA1184" s="427"/>
      <c r="AB1184" s="427"/>
      <c r="AC1184" s="427"/>
      <c r="AD1184" s="426">
        <v>0</v>
      </c>
      <c r="AE1184" s="427"/>
      <c r="AF1184" s="427"/>
      <c r="AG1184" s="428"/>
      <c r="AH1184" s="404">
        <f>IF(V1183="賃金で算定",0,V1184+Z1184-AD1184)</f>
        <v>0</v>
      </c>
      <c r="AI1184" s="405"/>
      <c r="AJ1184" s="405"/>
      <c r="AK1184" s="406"/>
      <c r="AL1184" s="407">
        <f>IF(V1183="賃金で算定","賃金で算定",IF(OR(V1184=0,$F1185="",AV1183=""),0,IF(AW1183="昔",VLOOKUP($F1185,労務比率,AX1183,FALSE),IF(AW1183="上",VLOOKUP($F1185,労務比率,AX1183,FALSE),IF(AW1183="中",VLOOKUP($F1185,労務比率,AX1183,FALSE),VLOOKUP($F1185,労務比率,AX1183,FALSE))))))</f>
        <v>0</v>
      </c>
      <c r="AM1184" s="408"/>
      <c r="AN1184" s="404">
        <f>IF(V1183="賃金で算定",0,INT(AH1184*AL1184/100))</f>
        <v>0</v>
      </c>
      <c r="AO1184" s="405"/>
      <c r="AP1184" s="405"/>
      <c r="AQ1184" s="405"/>
      <c r="AR1184" s="405"/>
      <c r="AS1184" s="39"/>
      <c r="AT1184" s="58"/>
      <c r="AU1184" s="58"/>
      <c r="AV1184" s="55"/>
      <c r="AW1184" s="57"/>
      <c r="AX1184" s="282"/>
      <c r="AY1184" s="352">
        <f t="shared" ref="AY1184" si="680">AH1184</f>
        <v>0</v>
      </c>
      <c r="AZ1184" s="350">
        <f>IF(AV1183&lt;=設定シート!C$85,AH1184,IF(AND(AV1183&gt;=設定シート!E$85,AV1183&lt;=設定シート!G$85),AH1184*105/108,AH1184))</f>
        <v>0</v>
      </c>
      <c r="BA1184" s="347"/>
      <c r="BB1184" s="350">
        <f t="shared" ref="BB1184" si="681">IF($AL1184="賃金で算定",0,INT(AY1184*$AL1184/100))</f>
        <v>0</v>
      </c>
      <c r="BC1184" s="350">
        <f>IF(AY1184=AZ1184,BB1184,AZ1184*$AL1184/100)</f>
        <v>0</v>
      </c>
      <c r="BD1184" s="234"/>
      <c r="BE1184" s="234"/>
      <c r="BL1184" s="234">
        <f>IF(AY1184=AZ1184,0,1)</f>
        <v>0</v>
      </c>
      <c r="BM1184" s="234" t="str">
        <f>IF(BL1184=1,AL1184,"")</f>
        <v/>
      </c>
    </row>
    <row r="1185" spans="2:65" s="34" customFormat="1" ht="18" customHeight="1">
      <c r="B1185" s="430" t="s">
        <v>134</v>
      </c>
      <c r="C1185" s="431"/>
      <c r="D1185" s="431"/>
      <c r="E1185" s="432"/>
      <c r="F1185" s="439"/>
      <c r="G1185" s="440"/>
      <c r="H1185" s="440"/>
      <c r="I1185" s="440"/>
      <c r="J1185" s="440"/>
      <c r="K1185" s="440"/>
      <c r="L1185" s="440"/>
      <c r="M1185" s="440"/>
      <c r="N1185" s="441"/>
      <c r="O1185" s="430" t="s">
        <v>49</v>
      </c>
      <c r="P1185" s="431"/>
      <c r="Q1185" s="431"/>
      <c r="R1185" s="431"/>
      <c r="S1185" s="431"/>
      <c r="T1185" s="431"/>
      <c r="U1185" s="432"/>
      <c r="V1185" s="448">
        <f>AH1185</f>
        <v>0</v>
      </c>
      <c r="W1185" s="449"/>
      <c r="X1185" s="449"/>
      <c r="Y1185" s="450"/>
      <c r="Z1185" s="318"/>
      <c r="AA1185" s="319"/>
      <c r="AB1185" s="319"/>
      <c r="AC1185" s="43"/>
      <c r="AD1185" s="318"/>
      <c r="AE1185" s="319"/>
      <c r="AF1185" s="319"/>
      <c r="AG1185" s="43"/>
      <c r="AH1185" s="409">
        <f>AH1167+AH1169+AH1171+AH1173+AH1175+AH1177+AH1179+AH1181+AH1183</f>
        <v>0</v>
      </c>
      <c r="AI1185" s="410"/>
      <c r="AJ1185" s="410"/>
      <c r="AK1185" s="411"/>
      <c r="AL1185" s="70"/>
      <c r="AM1185" s="71"/>
      <c r="AN1185" s="409">
        <f>AN1167+AN1169+AN1171+AN1173+AN1175+AN1177+AN1179+AN1181+AN1183</f>
        <v>0</v>
      </c>
      <c r="AO1185" s="410"/>
      <c r="AP1185" s="410"/>
      <c r="AQ1185" s="410"/>
      <c r="AR1185" s="410"/>
      <c r="AS1185" s="320"/>
      <c r="AT1185" s="58"/>
      <c r="AU1185" s="58"/>
      <c r="AW1185" s="57"/>
      <c r="AX1185" s="282"/>
      <c r="AY1185" s="351"/>
      <c r="AZ1185" s="354"/>
      <c r="BA1185" s="361">
        <f>BA1167+BA1169+BA1171+BA1173+BA1175+BA1177+BA1179+BA1181+BA1183</f>
        <v>0</v>
      </c>
      <c r="BB1185" s="362">
        <f>BB1168+BB1170+BB1172+BB1174+BB1176+BB1178+BB1180+BB1182+BB1184</f>
        <v>0</v>
      </c>
      <c r="BC1185" s="362">
        <f>SUMIF(BL1168:BL1184,0,BC1168:BC1184)+ROUNDDOWN(ROUNDDOWN(BL1185*105/108,0)*BM1185/100,0)</f>
        <v>0</v>
      </c>
      <c r="BD1185" s="234"/>
      <c r="BE1185" s="234"/>
      <c r="BL1185" s="234">
        <f>SUMIF(BL1168:BL1184,1,AH1168:AK1184)</f>
        <v>0</v>
      </c>
      <c r="BM1185" s="234">
        <f>IF(COUNT(BM1168:BM1184)=0,0,SUM(BM1168:BM1184)/COUNT(BM1168:BM1184))</f>
        <v>0</v>
      </c>
    </row>
    <row r="1186" spans="2:65" s="34" customFormat="1" ht="18" customHeight="1">
      <c r="B1186" s="433"/>
      <c r="C1186" s="434"/>
      <c r="D1186" s="434"/>
      <c r="E1186" s="435"/>
      <c r="F1186" s="442"/>
      <c r="G1186" s="443"/>
      <c r="H1186" s="443"/>
      <c r="I1186" s="443"/>
      <c r="J1186" s="443"/>
      <c r="K1186" s="443"/>
      <c r="L1186" s="443"/>
      <c r="M1186" s="443"/>
      <c r="N1186" s="444"/>
      <c r="O1186" s="433"/>
      <c r="P1186" s="434"/>
      <c r="Q1186" s="434"/>
      <c r="R1186" s="434"/>
      <c r="S1186" s="434"/>
      <c r="T1186" s="434"/>
      <c r="U1186" s="435"/>
      <c r="V1186" s="401">
        <f>V1168+V1170+V1172+V1174+V1176+V1178+V1180+V1182+V1184-V1185</f>
        <v>0</v>
      </c>
      <c r="W1186" s="402"/>
      <c r="X1186" s="402"/>
      <c r="Y1186" s="403"/>
      <c r="Z1186" s="401">
        <f>Z1168+Z1170+Z1172+Z1174+Z1176+Z1178+Z1180+Z1182+Z1184</f>
        <v>0</v>
      </c>
      <c r="AA1186" s="402"/>
      <c r="AB1186" s="402"/>
      <c r="AC1186" s="402"/>
      <c r="AD1186" s="401">
        <f>AD1168+AD1170+AD1172+AD1174+AD1176+AD1178+AD1180+AD1182+AD1184</f>
        <v>0</v>
      </c>
      <c r="AE1186" s="402"/>
      <c r="AF1186" s="402"/>
      <c r="AG1186" s="402"/>
      <c r="AH1186" s="401">
        <f>AY1186</f>
        <v>0</v>
      </c>
      <c r="AI1186" s="402"/>
      <c r="AJ1186" s="402"/>
      <c r="AK1186" s="402"/>
      <c r="AL1186" s="325"/>
      <c r="AM1186" s="326"/>
      <c r="AN1186" s="401">
        <f>BB1186</f>
        <v>0</v>
      </c>
      <c r="AO1186" s="402"/>
      <c r="AP1186" s="402"/>
      <c r="AQ1186" s="402"/>
      <c r="AR1186" s="402"/>
      <c r="AS1186" s="322"/>
      <c r="AT1186" s="58"/>
      <c r="AU1186" s="58"/>
      <c r="AW1186" s="57"/>
      <c r="AX1186" s="282"/>
      <c r="AY1186" s="357">
        <f>AY1168+AY1170+AY1172+AY1174+AY1176+AY1178+AY1180+AY1182+AY1184</f>
        <v>0</v>
      </c>
      <c r="AZ1186" s="359"/>
      <c r="BA1186" s="359"/>
      <c r="BB1186" s="355">
        <f>BB1185</f>
        <v>0</v>
      </c>
      <c r="BC1186" s="363"/>
      <c r="BD1186" s="234"/>
      <c r="BE1186" s="234"/>
    </row>
    <row r="1187" spans="2:65" s="34" customFormat="1" ht="18" customHeight="1">
      <c r="B1187" s="436"/>
      <c r="C1187" s="437"/>
      <c r="D1187" s="437"/>
      <c r="E1187" s="438"/>
      <c r="F1187" s="445"/>
      <c r="G1187" s="446"/>
      <c r="H1187" s="446"/>
      <c r="I1187" s="446"/>
      <c r="J1187" s="446"/>
      <c r="K1187" s="446"/>
      <c r="L1187" s="446"/>
      <c r="M1187" s="446"/>
      <c r="N1187" s="447"/>
      <c r="O1187" s="436"/>
      <c r="P1187" s="437"/>
      <c r="Q1187" s="437"/>
      <c r="R1187" s="437"/>
      <c r="S1187" s="437"/>
      <c r="T1187" s="437"/>
      <c r="U1187" s="438"/>
      <c r="V1187" s="404"/>
      <c r="W1187" s="405"/>
      <c r="X1187" s="405"/>
      <c r="Y1187" s="406"/>
      <c r="Z1187" s="404"/>
      <c r="AA1187" s="405"/>
      <c r="AB1187" s="405"/>
      <c r="AC1187" s="405"/>
      <c r="AD1187" s="404"/>
      <c r="AE1187" s="405"/>
      <c r="AF1187" s="405"/>
      <c r="AG1187" s="405"/>
      <c r="AH1187" s="404">
        <f>AZ1187</f>
        <v>0</v>
      </c>
      <c r="AI1187" s="405"/>
      <c r="AJ1187" s="405"/>
      <c r="AK1187" s="406"/>
      <c r="AL1187" s="323"/>
      <c r="AM1187" s="324"/>
      <c r="AN1187" s="404">
        <f>BC1187</f>
        <v>0</v>
      </c>
      <c r="AO1187" s="405"/>
      <c r="AP1187" s="405"/>
      <c r="AQ1187" s="405"/>
      <c r="AR1187" s="405"/>
      <c r="AS1187" s="321"/>
      <c r="AT1187" s="58"/>
      <c r="AU1187" s="198"/>
      <c r="AW1187" s="57"/>
      <c r="AX1187" s="282"/>
      <c r="AY1187" s="358"/>
      <c r="AZ1187" s="360">
        <f>IF(AZ1168+AZ1170+AZ1172+AZ1174+AZ1176+AZ1178+AZ1180+AZ1182+AZ1184=AY1186,0,ROUNDDOWN(AZ1168+AZ1170+AZ1172+AZ1174+AZ1176+AZ1178+AZ1180+AZ1182+AZ1184,0))</f>
        <v>0</v>
      </c>
      <c r="BA1187" s="356"/>
      <c r="BB1187" s="356"/>
      <c r="BC1187" s="360">
        <f>IF(BC1185=BB1186,0,BC1185)</f>
        <v>0</v>
      </c>
      <c r="BD1187" s="234"/>
      <c r="BE1187" s="234"/>
    </row>
    <row r="1188" spans="2:65" s="34" customFormat="1" ht="18" customHeight="1">
      <c r="AD1188" s="1" t="str">
        <f>IF(AND($F1185="",$V1185+$V1186&gt;0),"事業の種類を選択してください。","")</f>
        <v/>
      </c>
      <c r="AE1188" s="1"/>
      <c r="AF1188" s="1"/>
      <c r="AG1188" s="1"/>
      <c r="AH1188" s="1"/>
      <c r="AI1188" s="1"/>
      <c r="AJ1188" s="1"/>
      <c r="AK1188" s="1"/>
      <c r="AL1188" s="1"/>
      <c r="AM1188" s="1"/>
      <c r="AN1188" s="429">
        <f>IF(AN1185=0,0,AN1185+IF(AN1187=0,AN1186,AN1187))</f>
        <v>0</v>
      </c>
      <c r="AO1188" s="429"/>
      <c r="AP1188" s="429"/>
      <c r="AQ1188" s="429"/>
      <c r="AR1188" s="429"/>
      <c r="AS1188" s="58"/>
      <c r="AT1188" s="58"/>
      <c r="AU1188" s="58"/>
      <c r="AW1188" s="57"/>
      <c r="AX1188" s="282"/>
      <c r="AY1188" s="282"/>
      <c r="AZ1188" s="282"/>
      <c r="BA1188" s="282"/>
      <c r="BB1188" s="282"/>
      <c r="BC1188" s="282"/>
      <c r="BD1188" s="234"/>
      <c r="BE1188" s="234"/>
    </row>
    <row r="1189" spans="2:65" s="34" customFormat="1" ht="31.5" customHeight="1">
      <c r="AN1189" s="79"/>
      <c r="AO1189" s="79"/>
      <c r="AP1189" s="79"/>
      <c r="AQ1189" s="79"/>
      <c r="AR1189" s="79"/>
      <c r="AS1189" s="58"/>
      <c r="AT1189" s="58"/>
      <c r="AU1189" s="58"/>
      <c r="AW1189" s="57"/>
      <c r="AX1189" s="282"/>
      <c r="AY1189" s="282"/>
      <c r="AZ1189" s="282"/>
      <c r="BA1189" s="282"/>
      <c r="BB1189" s="282"/>
      <c r="BC1189" s="282"/>
      <c r="BD1189" s="234"/>
      <c r="BE1189" s="234"/>
    </row>
    <row r="1190" spans="2:65" s="34" customFormat="1" ht="7.5" customHeight="1">
      <c r="X1190" s="36"/>
      <c r="Y1190" s="36"/>
      <c r="Z1190" s="58"/>
      <c r="AA1190" s="58"/>
      <c r="AB1190" s="58"/>
      <c r="AC1190" s="58"/>
      <c r="AD1190" s="58"/>
      <c r="AE1190" s="58"/>
      <c r="AF1190" s="58"/>
      <c r="AG1190" s="58"/>
      <c r="AH1190" s="58"/>
      <c r="AI1190" s="58"/>
      <c r="AJ1190" s="58"/>
      <c r="AK1190" s="58"/>
      <c r="AL1190" s="58"/>
      <c r="AM1190" s="58"/>
      <c r="AN1190" s="58"/>
      <c r="AO1190" s="58"/>
      <c r="AP1190" s="58"/>
      <c r="AQ1190" s="58"/>
      <c r="AR1190" s="58"/>
      <c r="AS1190" s="58"/>
      <c r="AT1190" s="1"/>
      <c r="AU1190" s="1"/>
      <c r="AW1190" s="57"/>
      <c r="AX1190" s="282"/>
      <c r="AY1190" s="282"/>
      <c r="AZ1190" s="282"/>
      <c r="BA1190" s="282"/>
      <c r="BB1190" s="282"/>
      <c r="BC1190" s="282"/>
      <c r="BD1190" s="234"/>
      <c r="BE1190" s="234"/>
    </row>
    <row r="1191" spans="2:65" s="34" customFormat="1" ht="10.5" customHeight="1">
      <c r="X1191" s="36"/>
      <c r="Y1191" s="36"/>
      <c r="Z1191" s="58"/>
      <c r="AA1191" s="58"/>
      <c r="AB1191" s="58"/>
      <c r="AC1191" s="58"/>
      <c r="AD1191" s="58"/>
      <c r="AE1191" s="58"/>
      <c r="AF1191" s="58"/>
      <c r="AG1191" s="58"/>
      <c r="AH1191" s="58"/>
      <c r="AI1191" s="58"/>
      <c r="AJ1191" s="58"/>
      <c r="AK1191" s="58"/>
      <c r="AL1191" s="58"/>
      <c r="AM1191" s="58"/>
      <c r="AN1191" s="58"/>
      <c r="AO1191" s="58"/>
      <c r="AP1191" s="58"/>
      <c r="AQ1191" s="58"/>
      <c r="AR1191" s="58"/>
      <c r="AS1191" s="58"/>
      <c r="AT1191" s="1"/>
      <c r="AU1191" s="1"/>
      <c r="AW1191" s="57"/>
      <c r="AX1191" s="282"/>
      <c r="AY1191" s="282"/>
      <c r="AZ1191" s="282"/>
      <c r="BA1191" s="282"/>
      <c r="BB1191" s="282"/>
      <c r="BC1191" s="282"/>
      <c r="BD1191" s="234"/>
      <c r="BE1191" s="234"/>
    </row>
    <row r="1192" spans="2:65" s="34" customFormat="1" ht="5.25" customHeight="1">
      <c r="X1192" s="36"/>
      <c r="Y1192" s="36"/>
      <c r="Z1192" s="58"/>
      <c r="AA1192" s="58"/>
      <c r="AB1192" s="58"/>
      <c r="AC1192" s="58"/>
      <c r="AD1192" s="58"/>
      <c r="AE1192" s="58"/>
      <c r="AF1192" s="58"/>
      <c r="AG1192" s="58"/>
      <c r="AH1192" s="58"/>
      <c r="AI1192" s="58"/>
      <c r="AJ1192" s="58"/>
      <c r="AK1192" s="58"/>
      <c r="AL1192" s="58"/>
      <c r="AM1192" s="58"/>
      <c r="AN1192" s="58"/>
      <c r="AO1192" s="58"/>
      <c r="AP1192" s="58"/>
      <c r="AQ1192" s="58"/>
      <c r="AR1192" s="58"/>
      <c r="AS1192" s="58"/>
      <c r="AT1192" s="1"/>
      <c r="AU1192" s="1"/>
      <c r="AW1192" s="57"/>
      <c r="AX1192" s="282"/>
      <c r="AY1192" s="282"/>
      <c r="AZ1192" s="282"/>
      <c r="BA1192" s="282"/>
      <c r="BB1192" s="282"/>
      <c r="BC1192" s="282"/>
      <c r="BD1192" s="234"/>
      <c r="BE1192" s="234"/>
    </row>
    <row r="1193" spans="2:65" s="34" customFormat="1" ht="5.25" customHeight="1">
      <c r="X1193" s="36"/>
      <c r="Y1193" s="36"/>
      <c r="Z1193" s="58"/>
      <c r="AA1193" s="58"/>
      <c r="AB1193" s="58"/>
      <c r="AC1193" s="58"/>
      <c r="AD1193" s="58"/>
      <c r="AE1193" s="58"/>
      <c r="AF1193" s="58"/>
      <c r="AG1193" s="58"/>
      <c r="AH1193" s="58"/>
      <c r="AI1193" s="58"/>
      <c r="AJ1193" s="58"/>
      <c r="AK1193" s="58"/>
      <c r="AL1193" s="58"/>
      <c r="AM1193" s="58"/>
      <c r="AN1193" s="58"/>
      <c r="AO1193" s="58"/>
      <c r="AP1193" s="58"/>
      <c r="AQ1193" s="58"/>
      <c r="AR1193" s="58"/>
      <c r="AS1193" s="58"/>
      <c r="AT1193" s="1"/>
      <c r="AU1193" s="1"/>
      <c r="AW1193" s="57"/>
      <c r="AX1193" s="282"/>
      <c r="AY1193" s="282"/>
      <c r="AZ1193" s="282"/>
      <c r="BA1193" s="282"/>
      <c r="BB1193" s="282"/>
      <c r="BC1193" s="282"/>
      <c r="BD1193" s="234"/>
      <c r="BE1193" s="234"/>
    </row>
    <row r="1194" spans="2:65" s="34" customFormat="1" ht="5.25" customHeight="1">
      <c r="X1194" s="36"/>
      <c r="Y1194" s="36"/>
      <c r="Z1194" s="58"/>
      <c r="AA1194" s="58"/>
      <c r="AB1194" s="58"/>
      <c r="AC1194" s="58"/>
      <c r="AD1194" s="58"/>
      <c r="AE1194" s="58"/>
      <c r="AF1194" s="58"/>
      <c r="AG1194" s="58"/>
      <c r="AH1194" s="58"/>
      <c r="AI1194" s="58"/>
      <c r="AJ1194" s="58"/>
      <c r="AK1194" s="58"/>
      <c r="AL1194" s="58"/>
      <c r="AM1194" s="58"/>
      <c r="AN1194" s="58"/>
      <c r="AO1194" s="58"/>
      <c r="AP1194" s="58"/>
      <c r="AQ1194" s="58"/>
      <c r="AR1194" s="58"/>
      <c r="AS1194" s="58"/>
      <c r="AT1194" s="1"/>
      <c r="AU1194" s="1"/>
      <c r="AW1194" s="57"/>
      <c r="AX1194" s="282"/>
      <c r="AY1194" s="282"/>
      <c r="AZ1194" s="282"/>
      <c r="BA1194" s="282"/>
      <c r="BB1194" s="282"/>
      <c r="BC1194" s="282"/>
      <c r="BD1194" s="234"/>
      <c r="BE1194" s="234"/>
    </row>
    <row r="1195" spans="2:65" s="34" customFormat="1" ht="5.25" customHeight="1">
      <c r="X1195" s="36"/>
      <c r="Y1195" s="36"/>
      <c r="Z1195" s="58"/>
      <c r="AA1195" s="58"/>
      <c r="AB1195" s="58"/>
      <c r="AC1195" s="58"/>
      <c r="AD1195" s="58"/>
      <c r="AE1195" s="58"/>
      <c r="AF1195" s="58"/>
      <c r="AG1195" s="58"/>
      <c r="AH1195" s="58"/>
      <c r="AI1195" s="58"/>
      <c r="AJ1195" s="58"/>
      <c r="AK1195" s="58"/>
      <c r="AL1195" s="58"/>
      <c r="AM1195" s="58"/>
      <c r="AN1195" s="58"/>
      <c r="AO1195" s="58"/>
      <c r="AP1195" s="58"/>
      <c r="AQ1195" s="58"/>
      <c r="AR1195" s="58"/>
      <c r="AS1195" s="58"/>
      <c r="AT1195" s="1"/>
      <c r="AU1195" s="1"/>
      <c r="AW1195" s="57"/>
      <c r="AX1195" s="282"/>
      <c r="AY1195" s="282"/>
      <c r="AZ1195" s="282"/>
      <c r="BA1195" s="282"/>
      <c r="BB1195" s="282"/>
      <c r="BC1195" s="282"/>
      <c r="BD1195" s="234"/>
      <c r="BE1195" s="234"/>
    </row>
    <row r="1196" spans="2:65" s="34" customFormat="1" ht="17.25" customHeight="1">
      <c r="B1196" s="59" t="s">
        <v>50</v>
      </c>
      <c r="L1196" s="58"/>
      <c r="M1196" s="58"/>
      <c r="N1196" s="58"/>
      <c r="O1196" s="58"/>
      <c r="P1196" s="58"/>
      <c r="Q1196" s="58"/>
      <c r="R1196" s="58"/>
      <c r="S1196" s="60"/>
      <c r="T1196" s="60"/>
      <c r="U1196" s="60"/>
      <c r="V1196" s="60"/>
      <c r="W1196" s="60"/>
      <c r="X1196" s="58"/>
      <c r="Y1196" s="58"/>
      <c r="Z1196" s="58"/>
      <c r="AA1196" s="58"/>
      <c r="AB1196" s="58"/>
      <c r="AC1196" s="58"/>
      <c r="AL1196" s="61"/>
      <c r="AM1196" s="1"/>
      <c r="AN1196" s="1"/>
      <c r="AO1196" s="1"/>
      <c r="AP1196" s="1"/>
      <c r="AW1196" s="57"/>
      <c r="AX1196" s="282"/>
      <c r="AY1196" s="282"/>
      <c r="AZ1196" s="282"/>
      <c r="BA1196" s="282"/>
      <c r="BB1196" s="282"/>
      <c r="BC1196" s="282"/>
      <c r="BD1196" s="234"/>
      <c r="BE1196" s="234"/>
    </row>
    <row r="1197" spans="2:65" s="34" customFormat="1" ht="12.75" customHeight="1">
      <c r="L1197" s="58"/>
      <c r="M1197" s="62"/>
      <c r="N1197" s="62"/>
      <c r="O1197" s="62"/>
      <c r="P1197" s="62"/>
      <c r="Q1197" s="62"/>
      <c r="R1197" s="62"/>
      <c r="S1197" s="62"/>
      <c r="T1197" s="63"/>
      <c r="U1197" s="63"/>
      <c r="V1197" s="63"/>
      <c r="W1197" s="63"/>
      <c r="X1197" s="63"/>
      <c r="Y1197" s="63"/>
      <c r="Z1197" s="63"/>
      <c r="AA1197" s="62"/>
      <c r="AB1197" s="62"/>
      <c r="AC1197" s="62"/>
      <c r="AL1197" s="61"/>
      <c r="AM1197" s="540" t="s">
        <v>325</v>
      </c>
      <c r="AN1197" s="541"/>
      <c r="AO1197" s="541"/>
      <c r="AP1197" s="542"/>
      <c r="AW1197" s="57"/>
      <c r="AX1197" s="282"/>
      <c r="AY1197" s="282"/>
      <c r="AZ1197" s="282"/>
      <c r="BA1197" s="282"/>
      <c r="BB1197" s="282"/>
      <c r="BC1197" s="282"/>
      <c r="BD1197" s="234"/>
      <c r="BE1197" s="234"/>
    </row>
    <row r="1198" spans="2:65" s="34" customFormat="1" ht="12.75" customHeight="1">
      <c r="L1198" s="58"/>
      <c r="M1198" s="62"/>
      <c r="N1198" s="62"/>
      <c r="O1198" s="62"/>
      <c r="P1198" s="62"/>
      <c r="Q1198" s="62"/>
      <c r="R1198" s="62"/>
      <c r="S1198" s="62"/>
      <c r="T1198" s="63"/>
      <c r="U1198" s="63"/>
      <c r="V1198" s="63"/>
      <c r="W1198" s="63"/>
      <c r="X1198" s="63"/>
      <c r="Y1198" s="63"/>
      <c r="Z1198" s="63"/>
      <c r="AA1198" s="62"/>
      <c r="AB1198" s="62"/>
      <c r="AC1198" s="62"/>
      <c r="AL1198" s="61"/>
      <c r="AM1198" s="543"/>
      <c r="AN1198" s="544"/>
      <c r="AO1198" s="544"/>
      <c r="AP1198" s="545"/>
      <c r="AW1198" s="57"/>
      <c r="AX1198" s="282"/>
      <c r="AY1198" s="282"/>
      <c r="AZ1198" s="282"/>
      <c r="BA1198" s="282"/>
      <c r="BB1198" s="282"/>
      <c r="BC1198" s="282"/>
      <c r="BD1198" s="234"/>
      <c r="BE1198" s="234"/>
    </row>
    <row r="1199" spans="2:65" s="34" customFormat="1" ht="12.75" customHeight="1">
      <c r="L1199" s="58"/>
      <c r="M1199" s="62"/>
      <c r="N1199" s="62"/>
      <c r="O1199" s="62"/>
      <c r="P1199" s="62"/>
      <c r="Q1199" s="62"/>
      <c r="R1199" s="62"/>
      <c r="S1199" s="62"/>
      <c r="T1199" s="62"/>
      <c r="U1199" s="62"/>
      <c r="V1199" s="62"/>
      <c r="W1199" s="62"/>
      <c r="X1199" s="62"/>
      <c r="Y1199" s="62"/>
      <c r="Z1199" s="62"/>
      <c r="AA1199" s="62"/>
      <c r="AB1199" s="62"/>
      <c r="AC1199" s="62"/>
      <c r="AL1199" s="61"/>
      <c r="AM1199" s="394"/>
      <c r="AN1199" s="394"/>
      <c r="AO1199" s="4"/>
      <c r="AP1199" s="4"/>
      <c r="AW1199" s="57"/>
      <c r="AX1199" s="282"/>
      <c r="AY1199" s="282"/>
      <c r="AZ1199" s="282"/>
      <c r="BA1199" s="282"/>
      <c r="BB1199" s="282"/>
      <c r="BC1199" s="282"/>
      <c r="BD1199" s="234"/>
      <c r="BE1199" s="234"/>
    </row>
    <row r="1200" spans="2:65" s="34" customFormat="1" ht="6" customHeight="1">
      <c r="L1200" s="58"/>
      <c r="M1200" s="62"/>
      <c r="N1200" s="62"/>
      <c r="O1200" s="62"/>
      <c r="P1200" s="62"/>
      <c r="Q1200" s="62"/>
      <c r="R1200" s="62"/>
      <c r="S1200" s="62"/>
      <c r="T1200" s="62"/>
      <c r="U1200" s="62"/>
      <c r="V1200" s="62"/>
      <c r="W1200" s="62"/>
      <c r="X1200" s="62"/>
      <c r="Y1200" s="62"/>
      <c r="Z1200" s="62"/>
      <c r="AA1200" s="62"/>
      <c r="AB1200" s="62"/>
      <c r="AC1200" s="62"/>
      <c r="AL1200" s="61"/>
      <c r="AM1200" s="61"/>
      <c r="AW1200" s="57"/>
      <c r="AX1200" s="282"/>
      <c r="AY1200" s="282"/>
      <c r="AZ1200" s="282"/>
      <c r="BA1200" s="282"/>
      <c r="BB1200" s="282"/>
      <c r="BC1200" s="282"/>
      <c r="BD1200" s="234"/>
      <c r="BE1200" s="234"/>
    </row>
    <row r="1201" spans="2:65" s="34" customFormat="1" ht="12.75" customHeight="1">
      <c r="B1201" s="515" t="s">
        <v>2</v>
      </c>
      <c r="C1201" s="516"/>
      <c r="D1201" s="516"/>
      <c r="E1201" s="516"/>
      <c r="F1201" s="516"/>
      <c r="G1201" s="516"/>
      <c r="H1201" s="516"/>
      <c r="I1201" s="516"/>
      <c r="J1201" s="518" t="s">
        <v>10</v>
      </c>
      <c r="K1201" s="518"/>
      <c r="L1201" s="64" t="s">
        <v>3</v>
      </c>
      <c r="M1201" s="518" t="s">
        <v>11</v>
      </c>
      <c r="N1201" s="518"/>
      <c r="O1201" s="519" t="s">
        <v>12</v>
      </c>
      <c r="P1201" s="518"/>
      <c r="Q1201" s="518"/>
      <c r="R1201" s="518"/>
      <c r="S1201" s="518"/>
      <c r="T1201" s="518"/>
      <c r="U1201" s="518" t="s">
        <v>13</v>
      </c>
      <c r="V1201" s="518"/>
      <c r="W1201" s="518"/>
      <c r="X1201" s="58"/>
      <c r="Y1201" s="58"/>
      <c r="Z1201" s="58"/>
      <c r="AA1201" s="58"/>
      <c r="AB1201" s="58"/>
      <c r="AC1201" s="58"/>
      <c r="AD1201" s="35"/>
      <c r="AE1201" s="35"/>
      <c r="AF1201" s="35"/>
      <c r="AG1201" s="35"/>
      <c r="AH1201" s="35"/>
      <c r="AI1201" s="35"/>
      <c r="AJ1201" s="35"/>
      <c r="AK1201" s="58"/>
      <c r="AL1201" s="520">
        <f ca="1">$AL$9</f>
        <v>30</v>
      </c>
      <c r="AM1201" s="521"/>
      <c r="AN1201" s="526" t="s">
        <v>4</v>
      </c>
      <c r="AO1201" s="526"/>
      <c r="AP1201" s="521">
        <v>30</v>
      </c>
      <c r="AQ1201" s="521"/>
      <c r="AR1201" s="529" t="s">
        <v>5</v>
      </c>
      <c r="AS1201" s="530"/>
      <c r="AT1201" s="58"/>
      <c r="AU1201" s="58"/>
      <c r="AW1201" s="57"/>
      <c r="AX1201" s="282"/>
      <c r="AY1201" s="282"/>
      <c r="AZ1201" s="282"/>
      <c r="BA1201" s="282"/>
      <c r="BB1201" s="282"/>
      <c r="BC1201" s="282"/>
      <c r="BD1201" s="234"/>
      <c r="BE1201" s="234"/>
    </row>
    <row r="1202" spans="2:65" s="34" customFormat="1" ht="13.5" customHeight="1">
      <c r="B1202" s="516"/>
      <c r="C1202" s="516"/>
      <c r="D1202" s="516"/>
      <c r="E1202" s="516"/>
      <c r="F1202" s="516"/>
      <c r="G1202" s="516"/>
      <c r="H1202" s="516"/>
      <c r="I1202" s="516"/>
      <c r="J1202" s="535">
        <f>$J$10</f>
        <v>0</v>
      </c>
      <c r="K1202" s="473">
        <f>$K$10</f>
        <v>0</v>
      </c>
      <c r="L1202" s="537">
        <f>$L$10</f>
        <v>0</v>
      </c>
      <c r="M1202" s="476">
        <f>$M$10</f>
        <v>0</v>
      </c>
      <c r="N1202" s="473">
        <f>$N$10</f>
        <v>0</v>
      </c>
      <c r="O1202" s="476">
        <f>$O$10</f>
        <v>0</v>
      </c>
      <c r="P1202" s="470">
        <f>$P$10</f>
        <v>0</v>
      </c>
      <c r="Q1202" s="470">
        <f>$Q$10</f>
        <v>0</v>
      </c>
      <c r="R1202" s="470">
        <f>$R$10</f>
        <v>0</v>
      </c>
      <c r="S1202" s="470">
        <f>$S$10</f>
        <v>0</v>
      </c>
      <c r="T1202" s="473">
        <f>$T$10</f>
        <v>0</v>
      </c>
      <c r="U1202" s="476">
        <f>$U$10</f>
        <v>0</v>
      </c>
      <c r="V1202" s="470">
        <f>$V$10</f>
        <v>0</v>
      </c>
      <c r="W1202" s="473">
        <f>$W$10</f>
        <v>0</v>
      </c>
      <c r="X1202" s="58"/>
      <c r="Y1202" s="58"/>
      <c r="Z1202" s="58"/>
      <c r="AA1202" s="58"/>
      <c r="AB1202" s="58"/>
      <c r="AC1202" s="58"/>
      <c r="AD1202" s="35"/>
      <c r="AE1202" s="35"/>
      <c r="AF1202" s="35"/>
      <c r="AG1202" s="35"/>
      <c r="AH1202" s="35"/>
      <c r="AI1202" s="35"/>
      <c r="AJ1202" s="35"/>
      <c r="AK1202" s="58"/>
      <c r="AL1202" s="522"/>
      <c r="AM1202" s="523"/>
      <c r="AN1202" s="527"/>
      <c r="AO1202" s="527"/>
      <c r="AP1202" s="523"/>
      <c r="AQ1202" s="523"/>
      <c r="AR1202" s="531"/>
      <c r="AS1202" s="532"/>
      <c r="AT1202" s="58"/>
      <c r="AU1202" s="58"/>
      <c r="AW1202" s="57"/>
      <c r="AX1202" s="282"/>
      <c r="AY1202" s="282"/>
      <c r="AZ1202" s="282"/>
      <c r="BA1202" s="282"/>
      <c r="BB1202" s="282"/>
      <c r="BC1202" s="282"/>
      <c r="BD1202" s="234"/>
      <c r="BE1202" s="51"/>
    </row>
    <row r="1203" spans="2:65" s="34" customFormat="1" ht="9" customHeight="1">
      <c r="B1203" s="516"/>
      <c r="C1203" s="516"/>
      <c r="D1203" s="516"/>
      <c r="E1203" s="516"/>
      <c r="F1203" s="516"/>
      <c r="G1203" s="516"/>
      <c r="H1203" s="516"/>
      <c r="I1203" s="516"/>
      <c r="J1203" s="536"/>
      <c r="K1203" s="474"/>
      <c r="L1203" s="538"/>
      <c r="M1203" s="477"/>
      <c r="N1203" s="474"/>
      <c r="O1203" s="477"/>
      <c r="P1203" s="471"/>
      <c r="Q1203" s="471"/>
      <c r="R1203" s="471"/>
      <c r="S1203" s="471"/>
      <c r="T1203" s="474"/>
      <c r="U1203" s="477"/>
      <c r="V1203" s="471"/>
      <c r="W1203" s="474"/>
      <c r="X1203" s="58"/>
      <c r="Y1203" s="58"/>
      <c r="Z1203" s="58"/>
      <c r="AA1203" s="58"/>
      <c r="AB1203" s="58"/>
      <c r="AC1203" s="58"/>
      <c r="AD1203" s="35"/>
      <c r="AE1203" s="35"/>
      <c r="AF1203" s="35"/>
      <c r="AG1203" s="35"/>
      <c r="AH1203" s="35"/>
      <c r="AI1203" s="35"/>
      <c r="AJ1203" s="35"/>
      <c r="AK1203" s="58"/>
      <c r="AL1203" s="524"/>
      <c r="AM1203" s="525"/>
      <c r="AN1203" s="528"/>
      <c r="AO1203" s="528"/>
      <c r="AP1203" s="525"/>
      <c r="AQ1203" s="525"/>
      <c r="AR1203" s="533"/>
      <c r="AS1203" s="534"/>
      <c r="AT1203" s="58"/>
      <c r="AU1203" s="58"/>
      <c r="AW1203" s="57"/>
      <c r="AX1203" s="19"/>
      <c r="AY1203" s="19"/>
      <c r="AZ1203" s="19"/>
      <c r="BA1203" s="19"/>
      <c r="BB1203" s="19"/>
      <c r="BC1203" s="19"/>
      <c r="BD1203" s="51"/>
      <c r="BE1203" s="51"/>
    </row>
    <row r="1204" spans="2:65" s="34" customFormat="1" ht="6" customHeight="1">
      <c r="B1204" s="517"/>
      <c r="C1204" s="517"/>
      <c r="D1204" s="517"/>
      <c r="E1204" s="517"/>
      <c r="F1204" s="517"/>
      <c r="G1204" s="517"/>
      <c r="H1204" s="517"/>
      <c r="I1204" s="517"/>
      <c r="J1204" s="536"/>
      <c r="K1204" s="475"/>
      <c r="L1204" s="539"/>
      <c r="M1204" s="478"/>
      <c r="N1204" s="475"/>
      <c r="O1204" s="478"/>
      <c r="P1204" s="472"/>
      <c r="Q1204" s="472"/>
      <c r="R1204" s="472"/>
      <c r="S1204" s="472"/>
      <c r="T1204" s="475"/>
      <c r="U1204" s="478"/>
      <c r="V1204" s="472"/>
      <c r="W1204" s="475"/>
      <c r="X1204" s="58"/>
      <c r="Y1204" s="58"/>
      <c r="Z1204" s="58"/>
      <c r="AA1204" s="58"/>
      <c r="AB1204" s="58"/>
      <c r="AC1204" s="58"/>
      <c r="AD1204" s="58"/>
      <c r="AE1204" s="58"/>
      <c r="AF1204" s="58"/>
      <c r="AG1204" s="58"/>
      <c r="AH1204" s="58"/>
      <c r="AI1204" s="58"/>
      <c r="AJ1204" s="58"/>
      <c r="AK1204" s="58"/>
      <c r="AN1204" s="1"/>
      <c r="AO1204" s="1"/>
      <c r="AP1204" s="1"/>
      <c r="AQ1204" s="1"/>
      <c r="AR1204" s="1"/>
      <c r="AS1204" s="1"/>
      <c r="AT1204" s="58"/>
      <c r="AU1204" s="58"/>
      <c r="AW1204" s="57"/>
      <c r="AX1204" s="19"/>
      <c r="AY1204" s="19"/>
      <c r="AZ1204" s="19"/>
      <c r="BA1204" s="19"/>
      <c r="BB1204" s="19"/>
      <c r="BC1204" s="19"/>
      <c r="BD1204" s="51"/>
      <c r="BE1204" s="51"/>
    </row>
    <row r="1205" spans="2:65" s="34" customFormat="1" ht="15" customHeight="1">
      <c r="B1205" s="455" t="s">
        <v>51</v>
      </c>
      <c r="C1205" s="456"/>
      <c r="D1205" s="456"/>
      <c r="E1205" s="456"/>
      <c r="F1205" s="456"/>
      <c r="G1205" s="456"/>
      <c r="H1205" s="456"/>
      <c r="I1205" s="457"/>
      <c r="J1205" s="455" t="s">
        <v>6</v>
      </c>
      <c r="K1205" s="456"/>
      <c r="L1205" s="456"/>
      <c r="M1205" s="456"/>
      <c r="N1205" s="464"/>
      <c r="O1205" s="467" t="s">
        <v>52</v>
      </c>
      <c r="P1205" s="456"/>
      <c r="Q1205" s="456"/>
      <c r="R1205" s="456"/>
      <c r="S1205" s="456"/>
      <c r="T1205" s="456"/>
      <c r="U1205" s="457"/>
      <c r="V1205" s="65" t="s">
        <v>53</v>
      </c>
      <c r="W1205" s="66"/>
      <c r="X1205" s="66"/>
      <c r="Y1205" s="479" t="s">
        <v>54</v>
      </c>
      <c r="Z1205" s="479"/>
      <c r="AA1205" s="479"/>
      <c r="AB1205" s="479"/>
      <c r="AC1205" s="479"/>
      <c r="AD1205" s="479"/>
      <c r="AE1205" s="479"/>
      <c r="AF1205" s="479"/>
      <c r="AG1205" s="479"/>
      <c r="AH1205" s="479"/>
      <c r="AI1205" s="66"/>
      <c r="AJ1205" s="66"/>
      <c r="AK1205" s="67"/>
      <c r="AL1205" s="480" t="s">
        <v>275</v>
      </c>
      <c r="AM1205" s="480"/>
      <c r="AN1205" s="481" t="s">
        <v>33</v>
      </c>
      <c r="AO1205" s="481"/>
      <c r="AP1205" s="481"/>
      <c r="AQ1205" s="481"/>
      <c r="AR1205" s="481"/>
      <c r="AS1205" s="482"/>
      <c r="AT1205" s="58"/>
      <c r="AU1205" s="58"/>
      <c r="AW1205" s="57"/>
      <c r="AX1205" s="19"/>
      <c r="AY1205" s="19"/>
      <c r="AZ1205" s="19"/>
      <c r="BA1205" s="19"/>
      <c r="BB1205" s="19"/>
      <c r="BC1205" s="19"/>
      <c r="BD1205" s="51"/>
      <c r="BE1205" s="51"/>
    </row>
    <row r="1206" spans="2:65" s="34" customFormat="1" ht="13.5" customHeight="1">
      <c r="B1206" s="458"/>
      <c r="C1206" s="459"/>
      <c r="D1206" s="459"/>
      <c r="E1206" s="459"/>
      <c r="F1206" s="459"/>
      <c r="G1206" s="459"/>
      <c r="H1206" s="459"/>
      <c r="I1206" s="460"/>
      <c r="J1206" s="458"/>
      <c r="K1206" s="459"/>
      <c r="L1206" s="459"/>
      <c r="M1206" s="459"/>
      <c r="N1206" s="465"/>
      <c r="O1206" s="468"/>
      <c r="P1206" s="459"/>
      <c r="Q1206" s="459"/>
      <c r="R1206" s="459"/>
      <c r="S1206" s="459"/>
      <c r="T1206" s="459"/>
      <c r="U1206" s="460"/>
      <c r="V1206" s="483" t="s">
        <v>7</v>
      </c>
      <c r="W1206" s="484"/>
      <c r="X1206" s="484"/>
      <c r="Y1206" s="485"/>
      <c r="Z1206" s="489" t="s">
        <v>16</v>
      </c>
      <c r="AA1206" s="490"/>
      <c r="AB1206" s="490"/>
      <c r="AC1206" s="491"/>
      <c r="AD1206" s="495" t="s">
        <v>17</v>
      </c>
      <c r="AE1206" s="496"/>
      <c r="AF1206" s="496"/>
      <c r="AG1206" s="497"/>
      <c r="AH1206" s="501" t="s">
        <v>135</v>
      </c>
      <c r="AI1206" s="502"/>
      <c r="AJ1206" s="502"/>
      <c r="AK1206" s="503"/>
      <c r="AL1206" s="507" t="s">
        <v>276</v>
      </c>
      <c r="AM1206" s="507"/>
      <c r="AN1206" s="509" t="s">
        <v>19</v>
      </c>
      <c r="AO1206" s="510"/>
      <c r="AP1206" s="510"/>
      <c r="AQ1206" s="510"/>
      <c r="AR1206" s="511"/>
      <c r="AS1206" s="512"/>
      <c r="AT1206" s="58"/>
      <c r="AU1206" s="58"/>
      <c r="AW1206" s="57"/>
      <c r="AX1206" s="19"/>
      <c r="AY1206" s="345" t="s">
        <v>302</v>
      </c>
      <c r="AZ1206" s="345" t="s">
        <v>302</v>
      </c>
      <c r="BA1206" s="345" t="s">
        <v>300</v>
      </c>
      <c r="BB1206" s="667" t="s">
        <v>301</v>
      </c>
      <c r="BC1206" s="668"/>
      <c r="BD1206" s="51"/>
      <c r="BE1206" s="51"/>
    </row>
    <row r="1207" spans="2:65" s="34" customFormat="1" ht="13.5" customHeight="1">
      <c r="B1207" s="461"/>
      <c r="C1207" s="462"/>
      <c r="D1207" s="462"/>
      <c r="E1207" s="462"/>
      <c r="F1207" s="462"/>
      <c r="G1207" s="462"/>
      <c r="H1207" s="462"/>
      <c r="I1207" s="463"/>
      <c r="J1207" s="461"/>
      <c r="K1207" s="462"/>
      <c r="L1207" s="462"/>
      <c r="M1207" s="462"/>
      <c r="N1207" s="466"/>
      <c r="O1207" s="469"/>
      <c r="P1207" s="462"/>
      <c r="Q1207" s="462"/>
      <c r="R1207" s="462"/>
      <c r="S1207" s="462"/>
      <c r="T1207" s="462"/>
      <c r="U1207" s="463"/>
      <c r="V1207" s="486"/>
      <c r="W1207" s="487"/>
      <c r="X1207" s="487"/>
      <c r="Y1207" s="488"/>
      <c r="Z1207" s="492"/>
      <c r="AA1207" s="493"/>
      <c r="AB1207" s="493"/>
      <c r="AC1207" s="494"/>
      <c r="AD1207" s="498"/>
      <c r="AE1207" s="499"/>
      <c r="AF1207" s="499"/>
      <c r="AG1207" s="500"/>
      <c r="AH1207" s="504"/>
      <c r="AI1207" s="505"/>
      <c r="AJ1207" s="505"/>
      <c r="AK1207" s="506"/>
      <c r="AL1207" s="508"/>
      <c r="AM1207" s="508"/>
      <c r="AN1207" s="513"/>
      <c r="AO1207" s="513"/>
      <c r="AP1207" s="513"/>
      <c r="AQ1207" s="513"/>
      <c r="AR1207" s="513"/>
      <c r="AS1207" s="514"/>
      <c r="AT1207" s="58"/>
      <c r="AU1207" s="58"/>
      <c r="AW1207" s="57"/>
      <c r="AX1207" s="19"/>
      <c r="AY1207" s="346"/>
      <c r="AZ1207" s="347" t="s">
        <v>296</v>
      </c>
      <c r="BA1207" s="347" t="s">
        <v>299</v>
      </c>
      <c r="BB1207" s="348" t="s">
        <v>297</v>
      </c>
      <c r="BC1207" s="347" t="s">
        <v>296</v>
      </c>
      <c r="BD1207" s="51"/>
      <c r="BE1207" s="51"/>
      <c r="BL1207" s="234" t="s">
        <v>310</v>
      </c>
      <c r="BM1207" s="234" t="s">
        <v>203</v>
      </c>
    </row>
    <row r="1208" spans="2:65" s="34" customFormat="1" ht="18" customHeight="1">
      <c r="B1208" s="414"/>
      <c r="C1208" s="415"/>
      <c r="D1208" s="415"/>
      <c r="E1208" s="415"/>
      <c r="F1208" s="415"/>
      <c r="G1208" s="415"/>
      <c r="H1208" s="415"/>
      <c r="I1208" s="451"/>
      <c r="J1208" s="414"/>
      <c r="K1208" s="415"/>
      <c r="L1208" s="415"/>
      <c r="M1208" s="415"/>
      <c r="N1208" s="416"/>
      <c r="O1208" s="389"/>
      <c r="P1208" s="392" t="s">
        <v>0</v>
      </c>
      <c r="Q1208" s="387"/>
      <c r="R1208" s="380" t="s">
        <v>1</v>
      </c>
      <c r="S1208" s="193"/>
      <c r="T1208" s="420" t="s">
        <v>56</v>
      </c>
      <c r="U1208" s="421"/>
      <c r="V1208" s="422"/>
      <c r="W1208" s="423"/>
      <c r="X1208" s="423"/>
      <c r="Y1208" s="76" t="s">
        <v>8</v>
      </c>
      <c r="Z1208" s="45"/>
      <c r="AA1208" s="46"/>
      <c r="AB1208" s="46"/>
      <c r="AC1208" s="44" t="s">
        <v>8</v>
      </c>
      <c r="AD1208" s="45"/>
      <c r="AE1208" s="46"/>
      <c r="AF1208" s="46"/>
      <c r="AG1208" s="47" t="s">
        <v>8</v>
      </c>
      <c r="AH1208" s="409">
        <f>IF(V1208="賃金で算定",V1209+Z1209-AD1209,0)</f>
        <v>0</v>
      </c>
      <c r="AI1208" s="410"/>
      <c r="AJ1208" s="410"/>
      <c r="AK1208" s="411"/>
      <c r="AL1208" s="68"/>
      <c r="AM1208" s="69"/>
      <c r="AN1208" s="412"/>
      <c r="AO1208" s="413"/>
      <c r="AP1208" s="413"/>
      <c r="AQ1208" s="413"/>
      <c r="AR1208" s="413"/>
      <c r="AS1208" s="47" t="s">
        <v>8</v>
      </c>
      <c r="AT1208" s="58"/>
      <c r="AU1208" s="58"/>
      <c r="AV1208" s="55" t="str">
        <f>IF(OR(O1208="",Q1208=""),"", IF(O1208&lt;20,DATE(O1208+118,Q1208,IF(S1208="",1,S1208)),DATE(O1208+88,Q1208,IF(S1208="",1,S1208))))</f>
        <v/>
      </c>
      <c r="AW1208" s="57" t="str">
        <f>IF(AV1208&lt;=設定シート!C$15,"昔",IF(AV1208&lt;=設定シート!E$15,"上",IF(AV1208&lt;=設定シート!G$15,"中","下")))</f>
        <v>下</v>
      </c>
      <c r="AX1208" s="282">
        <f>IF(AV1208&lt;=設定シート!$E$36,5,IF(AV1208&lt;=設定シート!$I$36,7,IF(AV1208&lt;=設定シート!$M$36,9,11)))</f>
        <v>11</v>
      </c>
      <c r="AY1208" s="351"/>
      <c r="AZ1208" s="349"/>
      <c r="BA1208" s="353">
        <f>AN1208</f>
        <v>0</v>
      </c>
      <c r="BB1208" s="349"/>
      <c r="BC1208" s="349"/>
      <c r="BD1208" s="51"/>
      <c r="BE1208" s="51"/>
      <c r="BL1208" s="1"/>
      <c r="BM1208" s="1"/>
    </row>
    <row r="1209" spans="2:65" s="34" customFormat="1" ht="18" customHeight="1">
      <c r="B1209" s="417"/>
      <c r="C1209" s="418"/>
      <c r="D1209" s="418"/>
      <c r="E1209" s="418"/>
      <c r="F1209" s="418"/>
      <c r="G1209" s="418"/>
      <c r="H1209" s="418"/>
      <c r="I1209" s="452"/>
      <c r="J1209" s="417"/>
      <c r="K1209" s="418"/>
      <c r="L1209" s="418"/>
      <c r="M1209" s="418"/>
      <c r="N1209" s="419"/>
      <c r="O1209" s="390"/>
      <c r="P1209" s="386" t="s">
        <v>0</v>
      </c>
      <c r="Q1209" s="388"/>
      <c r="R1209" s="35" t="s">
        <v>1</v>
      </c>
      <c r="S1209" s="196"/>
      <c r="T1209" s="424" t="s">
        <v>57</v>
      </c>
      <c r="U1209" s="425"/>
      <c r="V1209" s="426"/>
      <c r="W1209" s="427"/>
      <c r="X1209" s="427"/>
      <c r="Y1209" s="428"/>
      <c r="Z1209" s="453"/>
      <c r="AA1209" s="454"/>
      <c r="AB1209" s="454"/>
      <c r="AC1209" s="454"/>
      <c r="AD1209" s="426">
        <v>0</v>
      </c>
      <c r="AE1209" s="427"/>
      <c r="AF1209" s="427"/>
      <c r="AG1209" s="428"/>
      <c r="AH1209" s="402">
        <f>IF(V1208="賃金で算定",0,V1209+Z1209-AD1209)</f>
        <v>0</v>
      </c>
      <c r="AI1209" s="402"/>
      <c r="AJ1209" s="402"/>
      <c r="AK1209" s="403"/>
      <c r="AL1209" s="407">
        <f>IF(V1208="賃金で算定","賃金で算定",IF(OR(V1209=0,$F1226="",AV1208=""),0,IF(AW1208="昔",VLOOKUP($F1226,労務比率,AX1208,FALSE),IF(AW1208="上",VLOOKUP($F1226,労務比率,AX1208,FALSE),IF(AW1208="中",VLOOKUP($F1226,労務比率,AX1208,FALSE),VLOOKUP($F1226,労務比率,AX1208,FALSE))))))</f>
        <v>0</v>
      </c>
      <c r="AM1209" s="408"/>
      <c r="AN1209" s="404">
        <f>IF(V1208="賃金で算定",0,INT(AH1209*AL1209/100))</f>
        <v>0</v>
      </c>
      <c r="AO1209" s="405"/>
      <c r="AP1209" s="405"/>
      <c r="AQ1209" s="405"/>
      <c r="AR1209" s="405"/>
      <c r="AS1209" s="39"/>
      <c r="AT1209" s="58"/>
      <c r="AU1209" s="58"/>
      <c r="AV1209" s="55"/>
      <c r="AW1209" s="57"/>
      <c r="AX1209" s="282"/>
      <c r="AY1209" s="352">
        <f>AH1209</f>
        <v>0</v>
      </c>
      <c r="AZ1209" s="350">
        <f>IF(AV1208&lt;=設定シート!C$85,AH1209,IF(AND(AV1208&gt;=設定シート!E$85,AV1208&lt;=設定シート!G$85),AH1209*105/108,AH1209))</f>
        <v>0</v>
      </c>
      <c r="BA1209" s="347"/>
      <c r="BB1209" s="350">
        <f>IF($AL1209="賃金で算定",0,INT(AY1209*$AL1209/100))</f>
        <v>0</v>
      </c>
      <c r="BC1209" s="350">
        <f>IF(AY1209=AZ1209,BB1209,AZ1209*$AL1209/100)</f>
        <v>0</v>
      </c>
      <c r="BD1209" s="51"/>
      <c r="BE1209" s="51"/>
      <c r="BL1209" s="234">
        <f>IF(AY1209=AZ1209,0,1)</f>
        <v>0</v>
      </c>
      <c r="BM1209" s="234" t="str">
        <f>IF(BL1209=1,AL1209,"")</f>
        <v/>
      </c>
    </row>
    <row r="1210" spans="2:65" s="34" customFormat="1" ht="18" customHeight="1">
      <c r="B1210" s="414"/>
      <c r="C1210" s="415"/>
      <c r="D1210" s="415"/>
      <c r="E1210" s="415"/>
      <c r="F1210" s="415"/>
      <c r="G1210" s="415"/>
      <c r="H1210" s="415"/>
      <c r="I1210" s="451"/>
      <c r="J1210" s="414"/>
      <c r="K1210" s="415"/>
      <c r="L1210" s="415"/>
      <c r="M1210" s="415"/>
      <c r="N1210" s="416"/>
      <c r="O1210" s="389"/>
      <c r="P1210" s="392" t="s">
        <v>45</v>
      </c>
      <c r="Q1210" s="387"/>
      <c r="R1210" s="380" t="s">
        <v>46</v>
      </c>
      <c r="S1210" s="193"/>
      <c r="T1210" s="420" t="s">
        <v>47</v>
      </c>
      <c r="U1210" s="421"/>
      <c r="V1210" s="422"/>
      <c r="W1210" s="423"/>
      <c r="X1210" s="423"/>
      <c r="Y1210" s="77"/>
      <c r="Z1210" s="41"/>
      <c r="AA1210" s="42"/>
      <c r="AB1210" s="42"/>
      <c r="AC1210" s="43"/>
      <c r="AD1210" s="41"/>
      <c r="AE1210" s="42"/>
      <c r="AF1210" s="42"/>
      <c r="AG1210" s="48"/>
      <c r="AH1210" s="409">
        <f>IF(V1210="賃金で算定",V1211+Z1211-AD1211,0)</f>
        <v>0</v>
      </c>
      <c r="AI1210" s="410"/>
      <c r="AJ1210" s="410"/>
      <c r="AK1210" s="411"/>
      <c r="AL1210" s="68"/>
      <c r="AM1210" s="69"/>
      <c r="AN1210" s="412"/>
      <c r="AO1210" s="413"/>
      <c r="AP1210" s="413"/>
      <c r="AQ1210" s="413"/>
      <c r="AR1210" s="413"/>
      <c r="AS1210" s="40"/>
      <c r="AT1210" s="58"/>
      <c r="AU1210" s="58"/>
      <c r="AV1210" s="55" t="str">
        <f>IF(OR(O1210="",Q1210=""),"", IF(O1210&lt;20,DATE(O1210+118,Q1210,IF(S1210="",1,S1210)),DATE(O1210+88,Q1210,IF(S1210="",1,S1210))))</f>
        <v/>
      </c>
      <c r="AW1210" s="57" t="str">
        <f>IF(AV1210&lt;=設定シート!C$15,"昔",IF(AV1210&lt;=設定シート!E$15,"上",IF(AV1210&lt;=設定シート!G$15,"中","下")))</f>
        <v>下</v>
      </c>
      <c r="AX1210" s="282">
        <f>IF(AV1210&lt;=設定シート!$E$36,5,IF(AV1210&lt;=設定シート!$I$36,7,IF(AV1210&lt;=設定シート!$M$36,9,11)))</f>
        <v>11</v>
      </c>
      <c r="AY1210" s="351"/>
      <c r="AZ1210" s="349"/>
      <c r="BA1210" s="353">
        <f t="shared" ref="BA1210" si="682">AN1210</f>
        <v>0</v>
      </c>
      <c r="BB1210" s="349"/>
      <c r="BC1210" s="349"/>
      <c r="BD1210" s="51"/>
      <c r="BE1210" s="51"/>
      <c r="BL1210" s="234"/>
      <c r="BM1210" s="234"/>
    </row>
    <row r="1211" spans="2:65" s="34" customFormat="1" ht="18" customHeight="1">
      <c r="B1211" s="417"/>
      <c r="C1211" s="418"/>
      <c r="D1211" s="418"/>
      <c r="E1211" s="418"/>
      <c r="F1211" s="418"/>
      <c r="G1211" s="418"/>
      <c r="H1211" s="418"/>
      <c r="I1211" s="452"/>
      <c r="J1211" s="417"/>
      <c r="K1211" s="418"/>
      <c r="L1211" s="418"/>
      <c r="M1211" s="418"/>
      <c r="N1211" s="419"/>
      <c r="O1211" s="390"/>
      <c r="P1211" s="393" t="s">
        <v>45</v>
      </c>
      <c r="Q1211" s="388"/>
      <c r="R1211" s="381" t="s">
        <v>46</v>
      </c>
      <c r="S1211" s="196"/>
      <c r="T1211" s="424" t="s">
        <v>48</v>
      </c>
      <c r="U1211" s="425"/>
      <c r="V1211" s="426"/>
      <c r="W1211" s="427"/>
      <c r="X1211" s="427"/>
      <c r="Y1211" s="428"/>
      <c r="Z1211" s="453"/>
      <c r="AA1211" s="454"/>
      <c r="AB1211" s="454"/>
      <c r="AC1211" s="454"/>
      <c r="AD1211" s="426">
        <v>0</v>
      </c>
      <c r="AE1211" s="427"/>
      <c r="AF1211" s="427"/>
      <c r="AG1211" s="428"/>
      <c r="AH1211" s="402">
        <f>IF(V1210="賃金で算定",0,V1211+Z1211-AD1211)</f>
        <v>0</v>
      </c>
      <c r="AI1211" s="402"/>
      <c r="AJ1211" s="402"/>
      <c r="AK1211" s="403"/>
      <c r="AL1211" s="407">
        <f>IF(V1210="賃金で算定","賃金で算定",IF(OR(V1211=0,$F1226="",AV1210=""),0,IF(AW1210="昔",VLOOKUP($F1226,労務比率,AX1210,FALSE),IF(AW1210="上",VLOOKUP($F1226,労務比率,AX1210,FALSE),IF(AW1210="中",VLOOKUP($F1226,労務比率,AX1210,FALSE),VLOOKUP($F1226,労務比率,AX1210,FALSE))))))</f>
        <v>0</v>
      </c>
      <c r="AM1211" s="408"/>
      <c r="AN1211" s="404">
        <f>IF(V1210="賃金で算定",0,INT(AH1211*AL1211/100))</f>
        <v>0</v>
      </c>
      <c r="AO1211" s="405"/>
      <c r="AP1211" s="405"/>
      <c r="AQ1211" s="405"/>
      <c r="AR1211" s="405"/>
      <c r="AS1211" s="39"/>
      <c r="AT1211" s="58"/>
      <c r="AU1211" s="58"/>
      <c r="AV1211" s="55"/>
      <c r="AW1211" s="57"/>
      <c r="AX1211" s="282"/>
      <c r="AY1211" s="352">
        <f t="shared" ref="AY1211" si="683">AH1211</f>
        <v>0</v>
      </c>
      <c r="AZ1211" s="350">
        <f>IF(AV1210&lt;=設定シート!C$85,AH1211,IF(AND(AV1210&gt;=設定シート!E$85,AV1210&lt;=設定シート!G$85),AH1211*105/108,AH1211))</f>
        <v>0</v>
      </c>
      <c r="BA1211" s="347"/>
      <c r="BB1211" s="350">
        <f t="shared" ref="BB1211" si="684">IF($AL1211="賃金で算定",0,INT(AY1211*$AL1211/100))</f>
        <v>0</v>
      </c>
      <c r="BC1211" s="350">
        <f>IF(AY1211=AZ1211,BB1211,AZ1211*$AL1211/100)</f>
        <v>0</v>
      </c>
      <c r="BD1211" s="51"/>
      <c r="BE1211" s="51"/>
      <c r="BL1211" s="234">
        <f>IF(AY1211=AZ1211,0,1)</f>
        <v>0</v>
      </c>
      <c r="BM1211" s="234" t="str">
        <f>IF(BL1211=1,AL1211,"")</f>
        <v/>
      </c>
    </row>
    <row r="1212" spans="2:65" s="34" customFormat="1" ht="18" customHeight="1">
      <c r="B1212" s="414"/>
      <c r="C1212" s="415"/>
      <c r="D1212" s="415"/>
      <c r="E1212" s="415"/>
      <c r="F1212" s="415"/>
      <c r="G1212" s="415"/>
      <c r="H1212" s="415"/>
      <c r="I1212" s="451"/>
      <c r="J1212" s="414"/>
      <c r="K1212" s="415"/>
      <c r="L1212" s="415"/>
      <c r="M1212" s="415"/>
      <c r="N1212" s="416"/>
      <c r="O1212" s="389"/>
      <c r="P1212" s="392" t="s">
        <v>45</v>
      </c>
      <c r="Q1212" s="387"/>
      <c r="R1212" s="380" t="s">
        <v>46</v>
      </c>
      <c r="S1212" s="193"/>
      <c r="T1212" s="420" t="s">
        <v>47</v>
      </c>
      <c r="U1212" s="421"/>
      <c r="V1212" s="422"/>
      <c r="W1212" s="423"/>
      <c r="X1212" s="423"/>
      <c r="Y1212" s="77"/>
      <c r="Z1212" s="41"/>
      <c r="AA1212" s="42"/>
      <c r="AB1212" s="42"/>
      <c r="AC1212" s="43"/>
      <c r="AD1212" s="41"/>
      <c r="AE1212" s="42"/>
      <c r="AF1212" s="42"/>
      <c r="AG1212" s="48"/>
      <c r="AH1212" s="409">
        <f>IF(V1212="賃金で算定",V1213+Z1213-AD1213,0)</f>
        <v>0</v>
      </c>
      <c r="AI1212" s="410"/>
      <c r="AJ1212" s="410"/>
      <c r="AK1212" s="411"/>
      <c r="AL1212" s="68"/>
      <c r="AM1212" s="69"/>
      <c r="AN1212" s="412"/>
      <c r="AO1212" s="413"/>
      <c r="AP1212" s="413"/>
      <c r="AQ1212" s="413"/>
      <c r="AR1212" s="413"/>
      <c r="AS1212" s="40"/>
      <c r="AT1212" s="58"/>
      <c r="AU1212" s="58"/>
      <c r="AV1212" s="55" t="str">
        <f>IF(OR(O1212="",Q1212=""),"", IF(O1212&lt;20,DATE(O1212+118,Q1212,IF(S1212="",1,S1212)),DATE(O1212+88,Q1212,IF(S1212="",1,S1212))))</f>
        <v/>
      </c>
      <c r="AW1212" s="57" t="str">
        <f>IF(AV1212&lt;=設定シート!C$15,"昔",IF(AV1212&lt;=設定シート!E$15,"上",IF(AV1212&lt;=設定シート!G$15,"中","下")))</f>
        <v>下</v>
      </c>
      <c r="AX1212" s="282">
        <f>IF(AV1212&lt;=設定シート!$E$36,5,IF(AV1212&lt;=設定シート!$I$36,7,IF(AV1212&lt;=設定シート!$M$36,9,11)))</f>
        <v>11</v>
      </c>
      <c r="AY1212" s="351"/>
      <c r="AZ1212" s="349"/>
      <c r="BA1212" s="353">
        <f t="shared" ref="BA1212" si="685">AN1212</f>
        <v>0</v>
      </c>
      <c r="BB1212" s="349"/>
      <c r="BC1212" s="349"/>
      <c r="BD1212" s="51"/>
      <c r="BE1212" s="51"/>
      <c r="BL1212" s="1"/>
      <c r="BM1212" s="1"/>
    </row>
    <row r="1213" spans="2:65" s="34" customFormat="1" ht="18" customHeight="1">
      <c r="B1213" s="417"/>
      <c r="C1213" s="418"/>
      <c r="D1213" s="418"/>
      <c r="E1213" s="418"/>
      <c r="F1213" s="418"/>
      <c r="G1213" s="418"/>
      <c r="H1213" s="418"/>
      <c r="I1213" s="452"/>
      <c r="J1213" s="417"/>
      <c r="K1213" s="418"/>
      <c r="L1213" s="418"/>
      <c r="M1213" s="418"/>
      <c r="N1213" s="419"/>
      <c r="O1213" s="390"/>
      <c r="P1213" s="393" t="s">
        <v>45</v>
      </c>
      <c r="Q1213" s="388"/>
      <c r="R1213" s="381" t="s">
        <v>46</v>
      </c>
      <c r="S1213" s="196"/>
      <c r="T1213" s="424" t="s">
        <v>48</v>
      </c>
      <c r="U1213" s="425"/>
      <c r="V1213" s="426"/>
      <c r="W1213" s="427"/>
      <c r="X1213" s="427"/>
      <c r="Y1213" s="428"/>
      <c r="Z1213" s="426"/>
      <c r="AA1213" s="427"/>
      <c r="AB1213" s="427"/>
      <c r="AC1213" s="427"/>
      <c r="AD1213" s="426">
        <v>0</v>
      </c>
      <c r="AE1213" s="427"/>
      <c r="AF1213" s="427"/>
      <c r="AG1213" s="428"/>
      <c r="AH1213" s="402">
        <f>IF(V1212="賃金で算定",0,V1213+Z1213-AD1213)</f>
        <v>0</v>
      </c>
      <c r="AI1213" s="402"/>
      <c r="AJ1213" s="402"/>
      <c r="AK1213" s="403"/>
      <c r="AL1213" s="407">
        <f>IF(V1212="賃金で算定","賃金で算定",IF(OR(V1213=0,$F1226="",AV1212=""),0,IF(AW1212="昔",VLOOKUP($F1226,労務比率,AX1212,FALSE),IF(AW1212="上",VLOOKUP($F1226,労務比率,AX1212,FALSE),IF(AW1212="中",VLOOKUP($F1226,労務比率,AX1212,FALSE),VLOOKUP($F1226,労務比率,AX1212,FALSE))))))</f>
        <v>0</v>
      </c>
      <c r="AM1213" s="408"/>
      <c r="AN1213" s="404">
        <f>IF(V1212="賃金で算定",0,INT(AH1213*AL1213/100))</f>
        <v>0</v>
      </c>
      <c r="AO1213" s="405"/>
      <c r="AP1213" s="405"/>
      <c r="AQ1213" s="405"/>
      <c r="AR1213" s="405"/>
      <c r="AS1213" s="39"/>
      <c r="AT1213" s="58"/>
      <c r="AU1213" s="58"/>
      <c r="AV1213" s="55"/>
      <c r="AW1213" s="57"/>
      <c r="AX1213" s="282"/>
      <c r="AY1213" s="352">
        <f t="shared" ref="AY1213" si="686">AH1213</f>
        <v>0</v>
      </c>
      <c r="AZ1213" s="350">
        <f>IF(AV1212&lt;=設定シート!C$85,AH1213,IF(AND(AV1212&gt;=設定シート!E$85,AV1212&lt;=設定シート!G$85),AH1213*105/108,AH1213))</f>
        <v>0</v>
      </c>
      <c r="BA1213" s="347"/>
      <c r="BB1213" s="350">
        <f t="shared" ref="BB1213" si="687">IF($AL1213="賃金で算定",0,INT(AY1213*$AL1213/100))</f>
        <v>0</v>
      </c>
      <c r="BC1213" s="350">
        <f>IF(AY1213=AZ1213,BB1213,AZ1213*$AL1213/100)</f>
        <v>0</v>
      </c>
      <c r="BD1213" s="51"/>
      <c r="BE1213" s="51"/>
      <c r="BL1213" s="234">
        <f>IF(AY1213=AZ1213,0,1)</f>
        <v>0</v>
      </c>
      <c r="BM1213" s="234" t="str">
        <f>IF(BL1213=1,AL1213,"")</f>
        <v/>
      </c>
    </row>
    <row r="1214" spans="2:65" s="34" customFormat="1" ht="18" customHeight="1">
      <c r="B1214" s="414"/>
      <c r="C1214" s="415"/>
      <c r="D1214" s="415"/>
      <c r="E1214" s="415"/>
      <c r="F1214" s="415"/>
      <c r="G1214" s="415"/>
      <c r="H1214" s="415"/>
      <c r="I1214" s="451"/>
      <c r="J1214" s="414"/>
      <c r="K1214" s="415"/>
      <c r="L1214" s="415"/>
      <c r="M1214" s="415"/>
      <c r="N1214" s="416"/>
      <c r="O1214" s="389"/>
      <c r="P1214" s="392" t="s">
        <v>45</v>
      </c>
      <c r="Q1214" s="387"/>
      <c r="R1214" s="380" t="s">
        <v>46</v>
      </c>
      <c r="S1214" s="193"/>
      <c r="T1214" s="420" t="s">
        <v>47</v>
      </c>
      <c r="U1214" s="421"/>
      <c r="V1214" s="422"/>
      <c r="W1214" s="423"/>
      <c r="X1214" s="423"/>
      <c r="Y1214" s="78"/>
      <c r="Z1214" s="37"/>
      <c r="AA1214" s="38"/>
      <c r="AB1214" s="38"/>
      <c r="AC1214" s="49"/>
      <c r="AD1214" s="37"/>
      <c r="AE1214" s="38"/>
      <c r="AF1214" s="38"/>
      <c r="AG1214" s="50"/>
      <c r="AH1214" s="409">
        <f>IF(V1214="賃金で算定",V1215+Z1215-AD1215,0)</f>
        <v>0</v>
      </c>
      <c r="AI1214" s="410"/>
      <c r="AJ1214" s="410"/>
      <c r="AK1214" s="411"/>
      <c r="AL1214" s="68"/>
      <c r="AM1214" s="69"/>
      <c r="AN1214" s="412"/>
      <c r="AO1214" s="413"/>
      <c r="AP1214" s="413"/>
      <c r="AQ1214" s="413"/>
      <c r="AR1214" s="413"/>
      <c r="AS1214" s="40"/>
      <c r="AT1214" s="58"/>
      <c r="AU1214" s="58"/>
      <c r="AV1214" s="55" t="str">
        <f>IF(OR(O1214="",Q1214=""),"", IF(O1214&lt;20,DATE(O1214+118,Q1214,IF(S1214="",1,S1214)),DATE(O1214+88,Q1214,IF(S1214="",1,S1214))))</f>
        <v/>
      </c>
      <c r="AW1214" s="57" t="str">
        <f>IF(AV1214&lt;=設定シート!C$15,"昔",IF(AV1214&lt;=設定シート!E$15,"上",IF(AV1214&lt;=設定シート!G$15,"中","下")))</f>
        <v>下</v>
      </c>
      <c r="AX1214" s="282">
        <f>IF(AV1214&lt;=設定シート!$E$36,5,IF(AV1214&lt;=設定シート!$I$36,7,IF(AV1214&lt;=設定シート!$M$36,9,11)))</f>
        <v>11</v>
      </c>
      <c r="AY1214" s="351"/>
      <c r="AZ1214" s="349"/>
      <c r="BA1214" s="353">
        <f t="shared" ref="BA1214" si="688">AN1214</f>
        <v>0</v>
      </c>
      <c r="BB1214" s="349"/>
      <c r="BC1214" s="349"/>
      <c r="BD1214" s="51"/>
      <c r="BE1214" s="51"/>
      <c r="BL1214" s="1"/>
      <c r="BM1214" s="1"/>
    </row>
    <row r="1215" spans="2:65" s="34" customFormat="1" ht="18" customHeight="1">
      <c r="B1215" s="417"/>
      <c r="C1215" s="418"/>
      <c r="D1215" s="418"/>
      <c r="E1215" s="418"/>
      <c r="F1215" s="418"/>
      <c r="G1215" s="418"/>
      <c r="H1215" s="418"/>
      <c r="I1215" s="452"/>
      <c r="J1215" s="417"/>
      <c r="K1215" s="418"/>
      <c r="L1215" s="418"/>
      <c r="M1215" s="418"/>
      <c r="N1215" s="419"/>
      <c r="O1215" s="390"/>
      <c r="P1215" s="393" t="s">
        <v>45</v>
      </c>
      <c r="Q1215" s="388"/>
      <c r="R1215" s="381" t="s">
        <v>46</v>
      </c>
      <c r="S1215" s="196"/>
      <c r="T1215" s="424" t="s">
        <v>48</v>
      </c>
      <c r="U1215" s="425"/>
      <c r="V1215" s="426"/>
      <c r="W1215" s="427"/>
      <c r="X1215" s="427"/>
      <c r="Y1215" s="428"/>
      <c r="Z1215" s="453"/>
      <c r="AA1215" s="454"/>
      <c r="AB1215" s="454"/>
      <c r="AC1215" s="454"/>
      <c r="AD1215" s="426"/>
      <c r="AE1215" s="427"/>
      <c r="AF1215" s="427"/>
      <c r="AG1215" s="428"/>
      <c r="AH1215" s="402">
        <f>IF(V1214="賃金で算定",0,V1215+Z1215-AD1215)</f>
        <v>0</v>
      </c>
      <c r="AI1215" s="402"/>
      <c r="AJ1215" s="402"/>
      <c r="AK1215" s="403"/>
      <c r="AL1215" s="407">
        <f>IF(V1214="賃金で算定","賃金で算定",IF(OR(V1215=0,$F1226="",AV1214=""),0,IF(AW1214="昔",VLOOKUP($F1226,労務比率,AX1214,FALSE),IF(AW1214="上",VLOOKUP($F1226,労務比率,AX1214,FALSE),IF(AW1214="中",VLOOKUP($F1226,労務比率,AX1214,FALSE),VLOOKUP($F1226,労務比率,AX1214,FALSE))))))</f>
        <v>0</v>
      </c>
      <c r="AM1215" s="408"/>
      <c r="AN1215" s="404">
        <f>IF(V1214="賃金で算定",0,INT(AH1215*AL1215/100))</f>
        <v>0</v>
      </c>
      <c r="AO1215" s="405"/>
      <c r="AP1215" s="405"/>
      <c r="AQ1215" s="405"/>
      <c r="AR1215" s="405"/>
      <c r="AS1215" s="39"/>
      <c r="AT1215" s="58"/>
      <c r="AU1215" s="58"/>
      <c r="AV1215" s="55"/>
      <c r="AW1215" s="57"/>
      <c r="AX1215" s="282"/>
      <c r="AY1215" s="352">
        <f t="shared" ref="AY1215" si="689">AH1215</f>
        <v>0</v>
      </c>
      <c r="AZ1215" s="350">
        <f>IF(AV1214&lt;=設定シート!C$85,AH1215,IF(AND(AV1214&gt;=設定シート!E$85,AV1214&lt;=設定シート!G$85),AH1215*105/108,AH1215))</f>
        <v>0</v>
      </c>
      <c r="BA1215" s="347"/>
      <c r="BB1215" s="350">
        <f t="shared" ref="BB1215" si="690">IF($AL1215="賃金で算定",0,INT(AY1215*$AL1215/100))</f>
        <v>0</v>
      </c>
      <c r="BC1215" s="350">
        <f>IF(AY1215=AZ1215,BB1215,AZ1215*$AL1215/100)</f>
        <v>0</v>
      </c>
      <c r="BD1215" s="51"/>
      <c r="BE1215" s="51"/>
      <c r="BL1215" s="234">
        <f>IF(AY1215=AZ1215,0,1)</f>
        <v>0</v>
      </c>
      <c r="BM1215" s="234" t="str">
        <f>IF(BL1215=1,AL1215,"")</f>
        <v/>
      </c>
    </row>
    <row r="1216" spans="2:65" s="34" customFormat="1" ht="18" customHeight="1">
      <c r="B1216" s="414"/>
      <c r="C1216" s="415"/>
      <c r="D1216" s="415"/>
      <c r="E1216" s="415"/>
      <c r="F1216" s="415"/>
      <c r="G1216" s="415"/>
      <c r="H1216" s="415"/>
      <c r="I1216" s="451"/>
      <c r="J1216" s="414"/>
      <c r="K1216" s="415"/>
      <c r="L1216" s="415"/>
      <c r="M1216" s="415"/>
      <c r="N1216" s="416"/>
      <c r="O1216" s="389"/>
      <c r="P1216" s="392" t="s">
        <v>45</v>
      </c>
      <c r="Q1216" s="387"/>
      <c r="R1216" s="380" t="s">
        <v>46</v>
      </c>
      <c r="S1216" s="193"/>
      <c r="T1216" s="420" t="s">
        <v>47</v>
      </c>
      <c r="U1216" s="421"/>
      <c r="V1216" s="422"/>
      <c r="W1216" s="423"/>
      <c r="X1216" s="423"/>
      <c r="Y1216" s="77"/>
      <c r="Z1216" s="41"/>
      <c r="AA1216" s="42"/>
      <c r="AB1216" s="42"/>
      <c r="AC1216" s="43"/>
      <c r="AD1216" s="41"/>
      <c r="AE1216" s="42"/>
      <c r="AF1216" s="42"/>
      <c r="AG1216" s="48"/>
      <c r="AH1216" s="409">
        <f>IF(V1216="賃金で算定",V1217+Z1217-AD1217,0)</f>
        <v>0</v>
      </c>
      <c r="AI1216" s="410"/>
      <c r="AJ1216" s="410"/>
      <c r="AK1216" s="411"/>
      <c r="AL1216" s="68"/>
      <c r="AM1216" s="69"/>
      <c r="AN1216" s="412"/>
      <c r="AO1216" s="413"/>
      <c r="AP1216" s="413"/>
      <c r="AQ1216" s="413"/>
      <c r="AR1216" s="413"/>
      <c r="AS1216" s="40"/>
      <c r="AT1216" s="58"/>
      <c r="AU1216" s="58"/>
      <c r="AV1216" s="55" t="str">
        <f>IF(OR(O1216="",Q1216=""),"", IF(O1216&lt;20,DATE(O1216+118,Q1216,IF(S1216="",1,S1216)),DATE(O1216+88,Q1216,IF(S1216="",1,S1216))))</f>
        <v/>
      </c>
      <c r="AW1216" s="57" t="str">
        <f>IF(AV1216&lt;=設定シート!C$15,"昔",IF(AV1216&lt;=設定シート!E$15,"上",IF(AV1216&lt;=設定シート!G$15,"中","下")))</f>
        <v>下</v>
      </c>
      <c r="AX1216" s="282">
        <f>IF(AV1216&lt;=設定シート!$E$36,5,IF(AV1216&lt;=設定シート!$I$36,7,IF(AV1216&lt;=設定シート!$M$36,9,11)))</f>
        <v>11</v>
      </c>
      <c r="AY1216" s="351"/>
      <c r="AZ1216" s="349"/>
      <c r="BA1216" s="353">
        <f t="shared" ref="BA1216" si="691">AN1216</f>
        <v>0</v>
      </c>
      <c r="BB1216" s="349"/>
      <c r="BC1216" s="349"/>
      <c r="BD1216" s="51"/>
      <c r="BE1216" s="51"/>
      <c r="BL1216" s="1"/>
      <c r="BM1216" s="1"/>
    </row>
    <row r="1217" spans="2:65" s="34" customFormat="1" ht="18" customHeight="1">
      <c r="B1217" s="417"/>
      <c r="C1217" s="418"/>
      <c r="D1217" s="418"/>
      <c r="E1217" s="418"/>
      <c r="F1217" s="418"/>
      <c r="G1217" s="418"/>
      <c r="H1217" s="418"/>
      <c r="I1217" s="452"/>
      <c r="J1217" s="417"/>
      <c r="K1217" s="418"/>
      <c r="L1217" s="418"/>
      <c r="M1217" s="418"/>
      <c r="N1217" s="419"/>
      <c r="O1217" s="390"/>
      <c r="P1217" s="393" t="s">
        <v>45</v>
      </c>
      <c r="Q1217" s="388"/>
      <c r="R1217" s="381" t="s">
        <v>46</v>
      </c>
      <c r="S1217" s="196"/>
      <c r="T1217" s="424" t="s">
        <v>48</v>
      </c>
      <c r="U1217" s="425"/>
      <c r="V1217" s="426"/>
      <c r="W1217" s="427"/>
      <c r="X1217" s="427"/>
      <c r="Y1217" s="428"/>
      <c r="Z1217" s="426"/>
      <c r="AA1217" s="427"/>
      <c r="AB1217" s="427"/>
      <c r="AC1217" s="427"/>
      <c r="AD1217" s="426">
        <v>0</v>
      </c>
      <c r="AE1217" s="427"/>
      <c r="AF1217" s="427"/>
      <c r="AG1217" s="428"/>
      <c r="AH1217" s="402">
        <f>IF(V1216="賃金で算定",0,V1217+Z1217-AD1217)</f>
        <v>0</v>
      </c>
      <c r="AI1217" s="402"/>
      <c r="AJ1217" s="402"/>
      <c r="AK1217" s="403"/>
      <c r="AL1217" s="407">
        <f>IF(V1216="賃金で算定","賃金で算定",IF(OR(V1217=0,$F1226="",AV1216=""),0,IF(AW1216="昔",VLOOKUP($F1226,労務比率,AX1216,FALSE),IF(AW1216="上",VLOOKUP($F1226,労務比率,AX1216,FALSE),IF(AW1216="中",VLOOKUP($F1226,労務比率,AX1216,FALSE),VLOOKUP($F1226,労務比率,AX1216,FALSE))))))</f>
        <v>0</v>
      </c>
      <c r="AM1217" s="408"/>
      <c r="AN1217" s="404">
        <f>IF(V1216="賃金で算定",0,INT(AH1217*AL1217/100))</f>
        <v>0</v>
      </c>
      <c r="AO1217" s="405"/>
      <c r="AP1217" s="405"/>
      <c r="AQ1217" s="405"/>
      <c r="AR1217" s="405"/>
      <c r="AS1217" s="39"/>
      <c r="AT1217" s="58"/>
      <c r="AU1217" s="58"/>
      <c r="AV1217" s="55"/>
      <c r="AW1217" s="57"/>
      <c r="AX1217" s="282"/>
      <c r="AY1217" s="352">
        <f t="shared" ref="AY1217" si="692">AH1217</f>
        <v>0</v>
      </c>
      <c r="AZ1217" s="350">
        <f>IF(AV1216&lt;=設定シート!C$85,AH1217,IF(AND(AV1216&gt;=設定シート!E$85,AV1216&lt;=設定シート!G$85),AH1217*105/108,AH1217))</f>
        <v>0</v>
      </c>
      <c r="BA1217" s="347"/>
      <c r="BB1217" s="350">
        <f t="shared" ref="BB1217" si="693">IF($AL1217="賃金で算定",0,INT(AY1217*$AL1217/100))</f>
        <v>0</v>
      </c>
      <c r="BC1217" s="350">
        <f>IF(AY1217=AZ1217,BB1217,AZ1217*$AL1217/100)</f>
        <v>0</v>
      </c>
      <c r="BD1217" s="51"/>
      <c r="BE1217" s="51"/>
      <c r="BL1217" s="234">
        <f>IF(AY1217=AZ1217,0,1)</f>
        <v>0</v>
      </c>
      <c r="BM1217" s="234" t="str">
        <f>IF(BL1217=1,AL1217,"")</f>
        <v/>
      </c>
    </row>
    <row r="1218" spans="2:65" s="34" customFormat="1" ht="18" customHeight="1">
      <c r="B1218" s="414"/>
      <c r="C1218" s="415"/>
      <c r="D1218" s="415"/>
      <c r="E1218" s="415"/>
      <c r="F1218" s="415"/>
      <c r="G1218" s="415"/>
      <c r="H1218" s="415"/>
      <c r="I1218" s="451"/>
      <c r="J1218" s="414"/>
      <c r="K1218" s="415"/>
      <c r="L1218" s="415"/>
      <c r="M1218" s="415"/>
      <c r="N1218" s="416"/>
      <c r="O1218" s="389"/>
      <c r="P1218" s="392" t="s">
        <v>45</v>
      </c>
      <c r="Q1218" s="387"/>
      <c r="R1218" s="380" t="s">
        <v>46</v>
      </c>
      <c r="S1218" s="193"/>
      <c r="T1218" s="420" t="s">
        <v>47</v>
      </c>
      <c r="U1218" s="421"/>
      <c r="V1218" s="422"/>
      <c r="W1218" s="423"/>
      <c r="X1218" s="423"/>
      <c r="Y1218" s="77"/>
      <c r="Z1218" s="41"/>
      <c r="AA1218" s="42"/>
      <c r="AB1218" s="42"/>
      <c r="AC1218" s="43"/>
      <c r="AD1218" s="41"/>
      <c r="AE1218" s="42"/>
      <c r="AF1218" s="42"/>
      <c r="AG1218" s="48"/>
      <c r="AH1218" s="409">
        <f>IF(V1218="賃金で算定",V1219+Z1219-AD1219,0)</f>
        <v>0</v>
      </c>
      <c r="AI1218" s="410"/>
      <c r="AJ1218" s="410"/>
      <c r="AK1218" s="411"/>
      <c r="AL1218" s="68"/>
      <c r="AM1218" s="69"/>
      <c r="AN1218" s="412"/>
      <c r="AO1218" s="413"/>
      <c r="AP1218" s="413"/>
      <c r="AQ1218" s="413"/>
      <c r="AR1218" s="413"/>
      <c r="AS1218" s="40"/>
      <c r="AT1218" s="58"/>
      <c r="AU1218" s="58"/>
      <c r="AV1218" s="55" t="str">
        <f>IF(OR(O1218="",Q1218=""),"", IF(O1218&lt;20,DATE(O1218+118,Q1218,IF(S1218="",1,S1218)),DATE(O1218+88,Q1218,IF(S1218="",1,S1218))))</f>
        <v/>
      </c>
      <c r="AW1218" s="57" t="str">
        <f>IF(AV1218&lt;=設定シート!C$15,"昔",IF(AV1218&lt;=設定シート!E$15,"上",IF(AV1218&lt;=設定シート!G$15,"中","下")))</f>
        <v>下</v>
      </c>
      <c r="AX1218" s="282">
        <f>IF(AV1218&lt;=設定シート!$E$36,5,IF(AV1218&lt;=設定シート!$I$36,7,IF(AV1218&lt;=設定シート!$M$36,9,11)))</f>
        <v>11</v>
      </c>
      <c r="AY1218" s="351"/>
      <c r="AZ1218" s="349"/>
      <c r="BA1218" s="353">
        <f t="shared" ref="BA1218" si="694">AN1218</f>
        <v>0</v>
      </c>
      <c r="BB1218" s="349"/>
      <c r="BC1218" s="349"/>
      <c r="BD1218" s="51"/>
      <c r="BE1218" s="51"/>
      <c r="BL1218" s="1"/>
      <c r="BM1218" s="1"/>
    </row>
    <row r="1219" spans="2:65" s="34" customFormat="1" ht="18" customHeight="1">
      <c r="B1219" s="417"/>
      <c r="C1219" s="418"/>
      <c r="D1219" s="418"/>
      <c r="E1219" s="418"/>
      <c r="F1219" s="418"/>
      <c r="G1219" s="418"/>
      <c r="H1219" s="418"/>
      <c r="I1219" s="452"/>
      <c r="J1219" s="417"/>
      <c r="K1219" s="418"/>
      <c r="L1219" s="418"/>
      <c r="M1219" s="418"/>
      <c r="N1219" s="419"/>
      <c r="O1219" s="390"/>
      <c r="P1219" s="393" t="s">
        <v>45</v>
      </c>
      <c r="Q1219" s="388"/>
      <c r="R1219" s="381" t="s">
        <v>46</v>
      </c>
      <c r="S1219" s="196"/>
      <c r="T1219" s="424" t="s">
        <v>48</v>
      </c>
      <c r="U1219" s="425"/>
      <c r="V1219" s="426"/>
      <c r="W1219" s="427"/>
      <c r="X1219" s="427"/>
      <c r="Y1219" s="428"/>
      <c r="Z1219" s="426"/>
      <c r="AA1219" s="427"/>
      <c r="AB1219" s="427"/>
      <c r="AC1219" s="427"/>
      <c r="AD1219" s="426">
        <v>0</v>
      </c>
      <c r="AE1219" s="427"/>
      <c r="AF1219" s="427"/>
      <c r="AG1219" s="428"/>
      <c r="AH1219" s="402">
        <f>IF(V1218="賃金で算定",0,V1219+Z1219-AD1219)</f>
        <v>0</v>
      </c>
      <c r="AI1219" s="402"/>
      <c r="AJ1219" s="402"/>
      <c r="AK1219" s="403"/>
      <c r="AL1219" s="407">
        <f>IF(V1218="賃金で算定","賃金で算定",IF(OR(V1219=0,$F1226="",AV1218=""),0,IF(AW1218="昔",VLOOKUP($F1226,労務比率,AX1218,FALSE),IF(AW1218="上",VLOOKUP($F1226,労務比率,AX1218,FALSE),IF(AW1218="中",VLOOKUP($F1226,労務比率,AX1218,FALSE),VLOOKUP($F1226,労務比率,AX1218,FALSE))))))</f>
        <v>0</v>
      </c>
      <c r="AM1219" s="408"/>
      <c r="AN1219" s="404">
        <f>IF(V1218="賃金で算定",0,INT(AH1219*AL1219/100))</f>
        <v>0</v>
      </c>
      <c r="AO1219" s="405"/>
      <c r="AP1219" s="405"/>
      <c r="AQ1219" s="405"/>
      <c r="AR1219" s="405"/>
      <c r="AS1219" s="39"/>
      <c r="AT1219" s="58"/>
      <c r="AU1219" s="58"/>
      <c r="AV1219" s="55"/>
      <c r="AW1219" s="57"/>
      <c r="AX1219" s="282"/>
      <c r="AY1219" s="352">
        <f t="shared" ref="AY1219" si="695">AH1219</f>
        <v>0</v>
      </c>
      <c r="AZ1219" s="350">
        <f>IF(AV1218&lt;=設定シート!C$85,AH1219,IF(AND(AV1218&gt;=設定シート!E$85,AV1218&lt;=設定シート!G$85),AH1219*105/108,AH1219))</f>
        <v>0</v>
      </c>
      <c r="BA1219" s="347"/>
      <c r="BB1219" s="350">
        <f t="shared" ref="BB1219" si="696">IF($AL1219="賃金で算定",0,INT(AY1219*$AL1219/100))</f>
        <v>0</v>
      </c>
      <c r="BC1219" s="350">
        <f>IF(AY1219=AZ1219,BB1219,AZ1219*$AL1219/100)</f>
        <v>0</v>
      </c>
      <c r="BD1219" s="51"/>
      <c r="BE1219" s="51"/>
      <c r="BL1219" s="234">
        <f>IF(AY1219=AZ1219,0,1)</f>
        <v>0</v>
      </c>
      <c r="BM1219" s="234" t="str">
        <f>IF(BL1219=1,AL1219,"")</f>
        <v/>
      </c>
    </row>
    <row r="1220" spans="2:65" s="34" customFormat="1" ht="18" customHeight="1">
      <c r="B1220" s="414"/>
      <c r="C1220" s="415"/>
      <c r="D1220" s="415"/>
      <c r="E1220" s="415"/>
      <c r="F1220" s="415"/>
      <c r="G1220" s="415"/>
      <c r="H1220" s="415"/>
      <c r="I1220" s="451"/>
      <c r="J1220" s="414"/>
      <c r="K1220" s="415"/>
      <c r="L1220" s="415"/>
      <c r="M1220" s="415"/>
      <c r="N1220" s="416"/>
      <c r="O1220" s="389"/>
      <c r="P1220" s="392" t="s">
        <v>45</v>
      </c>
      <c r="Q1220" s="387"/>
      <c r="R1220" s="380" t="s">
        <v>46</v>
      </c>
      <c r="S1220" s="193"/>
      <c r="T1220" s="420" t="s">
        <v>47</v>
      </c>
      <c r="U1220" s="421"/>
      <c r="V1220" s="422"/>
      <c r="W1220" s="423"/>
      <c r="X1220" s="423"/>
      <c r="Y1220" s="77"/>
      <c r="Z1220" s="41"/>
      <c r="AA1220" s="42"/>
      <c r="AB1220" s="42"/>
      <c r="AC1220" s="43"/>
      <c r="AD1220" s="41"/>
      <c r="AE1220" s="42"/>
      <c r="AF1220" s="42"/>
      <c r="AG1220" s="48"/>
      <c r="AH1220" s="409">
        <f>IF(V1220="賃金で算定",V1221+Z1221-AD1221,0)</f>
        <v>0</v>
      </c>
      <c r="AI1220" s="410"/>
      <c r="AJ1220" s="410"/>
      <c r="AK1220" s="411"/>
      <c r="AL1220" s="68"/>
      <c r="AM1220" s="69"/>
      <c r="AN1220" s="412"/>
      <c r="AO1220" s="413"/>
      <c r="AP1220" s="413"/>
      <c r="AQ1220" s="413"/>
      <c r="AR1220" s="413"/>
      <c r="AS1220" s="40"/>
      <c r="AT1220" s="58"/>
      <c r="AU1220" s="58"/>
      <c r="AV1220" s="55" t="str">
        <f>IF(OR(O1220="",Q1220=""),"", IF(O1220&lt;20,DATE(O1220+118,Q1220,IF(S1220="",1,S1220)),DATE(O1220+88,Q1220,IF(S1220="",1,S1220))))</f>
        <v/>
      </c>
      <c r="AW1220" s="57" t="str">
        <f>IF(AV1220&lt;=設定シート!C$15,"昔",IF(AV1220&lt;=設定シート!E$15,"上",IF(AV1220&lt;=設定シート!G$15,"中","下")))</f>
        <v>下</v>
      </c>
      <c r="AX1220" s="282">
        <f>IF(AV1220&lt;=設定シート!$E$36,5,IF(AV1220&lt;=設定シート!$I$36,7,IF(AV1220&lt;=設定シート!$M$36,9,11)))</f>
        <v>11</v>
      </c>
      <c r="AY1220" s="351"/>
      <c r="AZ1220" s="349"/>
      <c r="BA1220" s="353">
        <f t="shared" ref="BA1220" si="697">AN1220</f>
        <v>0</v>
      </c>
      <c r="BB1220" s="349"/>
      <c r="BC1220" s="349"/>
      <c r="BD1220" s="51"/>
      <c r="BE1220" s="51"/>
      <c r="BL1220" s="1"/>
      <c r="BM1220" s="1"/>
    </row>
    <row r="1221" spans="2:65" s="34" customFormat="1" ht="18" customHeight="1">
      <c r="B1221" s="417"/>
      <c r="C1221" s="418"/>
      <c r="D1221" s="418"/>
      <c r="E1221" s="418"/>
      <c r="F1221" s="418"/>
      <c r="G1221" s="418"/>
      <c r="H1221" s="418"/>
      <c r="I1221" s="452"/>
      <c r="J1221" s="417"/>
      <c r="K1221" s="418"/>
      <c r="L1221" s="418"/>
      <c r="M1221" s="418"/>
      <c r="N1221" s="419"/>
      <c r="O1221" s="390"/>
      <c r="P1221" s="393" t="s">
        <v>45</v>
      </c>
      <c r="Q1221" s="388"/>
      <c r="R1221" s="381" t="s">
        <v>46</v>
      </c>
      <c r="S1221" s="196"/>
      <c r="T1221" s="424" t="s">
        <v>48</v>
      </c>
      <c r="U1221" s="425"/>
      <c r="V1221" s="426"/>
      <c r="W1221" s="427"/>
      <c r="X1221" s="427"/>
      <c r="Y1221" s="428"/>
      <c r="Z1221" s="426"/>
      <c r="AA1221" s="427"/>
      <c r="AB1221" s="427"/>
      <c r="AC1221" s="427"/>
      <c r="AD1221" s="426">
        <v>0</v>
      </c>
      <c r="AE1221" s="427"/>
      <c r="AF1221" s="427"/>
      <c r="AG1221" s="428"/>
      <c r="AH1221" s="402">
        <f>IF(V1220="賃金で算定",0,V1221+Z1221-AD1221)</f>
        <v>0</v>
      </c>
      <c r="AI1221" s="402"/>
      <c r="AJ1221" s="402"/>
      <c r="AK1221" s="403"/>
      <c r="AL1221" s="407">
        <f>IF(V1220="賃金で算定","賃金で算定",IF(OR(V1221=0,$F1226="",AV1220=""),0,IF(AW1220="昔",VLOOKUP($F1226,労務比率,AX1220,FALSE),IF(AW1220="上",VLOOKUP($F1226,労務比率,AX1220,FALSE),IF(AW1220="中",VLOOKUP($F1226,労務比率,AX1220,FALSE),VLOOKUP($F1226,労務比率,AX1220,FALSE))))))</f>
        <v>0</v>
      </c>
      <c r="AM1221" s="408"/>
      <c r="AN1221" s="404">
        <f>IF(V1220="賃金で算定",0,INT(AH1221*AL1221/100))</f>
        <v>0</v>
      </c>
      <c r="AO1221" s="405"/>
      <c r="AP1221" s="405"/>
      <c r="AQ1221" s="405"/>
      <c r="AR1221" s="405"/>
      <c r="AS1221" s="39"/>
      <c r="AT1221" s="58"/>
      <c r="AU1221" s="58"/>
      <c r="AV1221" s="55"/>
      <c r="AW1221" s="57"/>
      <c r="AX1221" s="282"/>
      <c r="AY1221" s="352">
        <f t="shared" ref="AY1221" si="698">AH1221</f>
        <v>0</v>
      </c>
      <c r="AZ1221" s="350">
        <f>IF(AV1220&lt;=設定シート!C$85,AH1221,IF(AND(AV1220&gt;=設定シート!E$85,AV1220&lt;=設定シート!G$85),AH1221*105/108,AH1221))</f>
        <v>0</v>
      </c>
      <c r="BA1221" s="347"/>
      <c r="BB1221" s="350">
        <f t="shared" ref="BB1221" si="699">IF($AL1221="賃金で算定",0,INT(AY1221*$AL1221/100))</f>
        <v>0</v>
      </c>
      <c r="BC1221" s="350">
        <f>IF(AY1221=AZ1221,BB1221,AZ1221*$AL1221/100)</f>
        <v>0</v>
      </c>
      <c r="BD1221" s="51"/>
      <c r="BE1221" s="51"/>
      <c r="BL1221" s="234">
        <f>IF(AY1221=AZ1221,0,1)</f>
        <v>0</v>
      </c>
      <c r="BM1221" s="234" t="str">
        <f>IF(BL1221=1,AL1221,"")</f>
        <v/>
      </c>
    </row>
    <row r="1222" spans="2:65" s="34" customFormat="1" ht="18" customHeight="1">
      <c r="B1222" s="414"/>
      <c r="C1222" s="415"/>
      <c r="D1222" s="415"/>
      <c r="E1222" s="415"/>
      <c r="F1222" s="415"/>
      <c r="G1222" s="415"/>
      <c r="H1222" s="415"/>
      <c r="I1222" s="451"/>
      <c r="J1222" s="414"/>
      <c r="K1222" s="415"/>
      <c r="L1222" s="415"/>
      <c r="M1222" s="415"/>
      <c r="N1222" s="416"/>
      <c r="O1222" s="389"/>
      <c r="P1222" s="392" t="s">
        <v>45</v>
      </c>
      <c r="Q1222" s="387"/>
      <c r="R1222" s="380" t="s">
        <v>46</v>
      </c>
      <c r="S1222" s="193"/>
      <c r="T1222" s="420" t="s">
        <v>47</v>
      </c>
      <c r="U1222" s="421"/>
      <c r="V1222" s="422"/>
      <c r="W1222" s="423"/>
      <c r="X1222" s="423"/>
      <c r="Y1222" s="77"/>
      <c r="Z1222" s="41"/>
      <c r="AA1222" s="42"/>
      <c r="AB1222" s="42"/>
      <c r="AC1222" s="43"/>
      <c r="AD1222" s="41"/>
      <c r="AE1222" s="42"/>
      <c r="AF1222" s="42"/>
      <c r="AG1222" s="48"/>
      <c r="AH1222" s="409">
        <f>IF(V1222="賃金で算定",V1223+Z1223-AD1223,0)</f>
        <v>0</v>
      </c>
      <c r="AI1222" s="410"/>
      <c r="AJ1222" s="410"/>
      <c r="AK1222" s="411"/>
      <c r="AL1222" s="68"/>
      <c r="AM1222" s="69"/>
      <c r="AN1222" s="412"/>
      <c r="AO1222" s="413"/>
      <c r="AP1222" s="413"/>
      <c r="AQ1222" s="413"/>
      <c r="AR1222" s="413"/>
      <c r="AS1222" s="40"/>
      <c r="AT1222" s="58"/>
      <c r="AU1222" s="58"/>
      <c r="AV1222" s="55" t="str">
        <f>IF(OR(O1222="",Q1222=""),"", IF(O1222&lt;20,DATE(O1222+118,Q1222,IF(S1222="",1,S1222)),DATE(O1222+88,Q1222,IF(S1222="",1,S1222))))</f>
        <v/>
      </c>
      <c r="AW1222" s="57" t="str">
        <f>IF(AV1222&lt;=設定シート!C$15,"昔",IF(AV1222&lt;=設定シート!E$15,"上",IF(AV1222&lt;=設定シート!G$15,"中","下")))</f>
        <v>下</v>
      </c>
      <c r="AX1222" s="282">
        <f>IF(AV1222&lt;=設定シート!$E$36,5,IF(AV1222&lt;=設定シート!$I$36,7,IF(AV1222&lt;=設定シート!$M$36,9,11)))</f>
        <v>11</v>
      </c>
      <c r="AY1222" s="351"/>
      <c r="AZ1222" s="349"/>
      <c r="BA1222" s="353">
        <f t="shared" ref="BA1222" si="700">AN1222</f>
        <v>0</v>
      </c>
      <c r="BB1222" s="349"/>
      <c r="BC1222" s="349"/>
      <c r="BD1222" s="51"/>
      <c r="BE1222" s="51"/>
      <c r="BL1222" s="1"/>
      <c r="BM1222" s="1"/>
    </row>
    <row r="1223" spans="2:65" s="34" customFormat="1" ht="18" customHeight="1">
      <c r="B1223" s="417"/>
      <c r="C1223" s="418"/>
      <c r="D1223" s="418"/>
      <c r="E1223" s="418"/>
      <c r="F1223" s="418"/>
      <c r="G1223" s="418"/>
      <c r="H1223" s="418"/>
      <c r="I1223" s="452"/>
      <c r="J1223" s="417"/>
      <c r="K1223" s="418"/>
      <c r="L1223" s="418"/>
      <c r="M1223" s="418"/>
      <c r="N1223" s="419"/>
      <c r="O1223" s="390"/>
      <c r="P1223" s="393" t="s">
        <v>45</v>
      </c>
      <c r="Q1223" s="388"/>
      <c r="R1223" s="381" t="s">
        <v>46</v>
      </c>
      <c r="S1223" s="196"/>
      <c r="T1223" s="424" t="s">
        <v>48</v>
      </c>
      <c r="U1223" s="425"/>
      <c r="V1223" s="426"/>
      <c r="W1223" s="427"/>
      <c r="X1223" s="427"/>
      <c r="Y1223" s="428"/>
      <c r="Z1223" s="426"/>
      <c r="AA1223" s="427"/>
      <c r="AB1223" s="427"/>
      <c r="AC1223" s="427"/>
      <c r="AD1223" s="426">
        <v>0</v>
      </c>
      <c r="AE1223" s="427"/>
      <c r="AF1223" s="427"/>
      <c r="AG1223" s="428"/>
      <c r="AH1223" s="402">
        <f>IF(V1222="賃金で算定",0,V1223+Z1223-AD1223)</f>
        <v>0</v>
      </c>
      <c r="AI1223" s="402"/>
      <c r="AJ1223" s="402"/>
      <c r="AK1223" s="403"/>
      <c r="AL1223" s="407">
        <f>IF(V1222="賃金で算定","賃金で算定",IF(OR(V1223=0,$F1226="",AV1222=""),0,IF(AW1222="昔",VLOOKUP($F1226,労務比率,AX1222,FALSE),IF(AW1222="上",VLOOKUP($F1226,労務比率,AX1222,FALSE),IF(AW1222="中",VLOOKUP($F1226,労務比率,AX1222,FALSE),VLOOKUP($F1226,労務比率,AX1222,FALSE))))))</f>
        <v>0</v>
      </c>
      <c r="AM1223" s="408"/>
      <c r="AN1223" s="404">
        <f>IF(V1222="賃金で算定",0,INT(AH1223*AL1223/100))</f>
        <v>0</v>
      </c>
      <c r="AO1223" s="405"/>
      <c r="AP1223" s="405"/>
      <c r="AQ1223" s="405"/>
      <c r="AR1223" s="405"/>
      <c r="AS1223" s="39"/>
      <c r="AT1223" s="58"/>
      <c r="AU1223" s="58"/>
      <c r="AV1223" s="55"/>
      <c r="AW1223" s="57"/>
      <c r="AX1223" s="282"/>
      <c r="AY1223" s="352">
        <f t="shared" ref="AY1223" si="701">AH1223</f>
        <v>0</v>
      </c>
      <c r="AZ1223" s="350">
        <f>IF(AV1222&lt;=設定シート!C$85,AH1223,IF(AND(AV1222&gt;=設定シート!E$85,AV1222&lt;=設定シート!G$85),AH1223*105/108,AH1223))</f>
        <v>0</v>
      </c>
      <c r="BA1223" s="347"/>
      <c r="BB1223" s="350">
        <f t="shared" ref="BB1223" si="702">IF($AL1223="賃金で算定",0,INT(AY1223*$AL1223/100))</f>
        <v>0</v>
      </c>
      <c r="BC1223" s="350">
        <f>IF(AY1223=AZ1223,BB1223,AZ1223*$AL1223/100)</f>
        <v>0</v>
      </c>
      <c r="BD1223" s="51"/>
      <c r="BE1223" s="51"/>
      <c r="BL1223" s="234">
        <f>IF(AY1223=AZ1223,0,1)</f>
        <v>0</v>
      </c>
      <c r="BM1223" s="234" t="str">
        <f>IF(BL1223=1,AL1223,"")</f>
        <v/>
      </c>
    </row>
    <row r="1224" spans="2:65" s="34" customFormat="1" ht="18" customHeight="1">
      <c r="B1224" s="414"/>
      <c r="C1224" s="415"/>
      <c r="D1224" s="415"/>
      <c r="E1224" s="415"/>
      <c r="F1224" s="415"/>
      <c r="G1224" s="415"/>
      <c r="H1224" s="415"/>
      <c r="I1224" s="451"/>
      <c r="J1224" s="414"/>
      <c r="K1224" s="415"/>
      <c r="L1224" s="415"/>
      <c r="M1224" s="415"/>
      <c r="N1224" s="416"/>
      <c r="O1224" s="389"/>
      <c r="P1224" s="392" t="s">
        <v>45</v>
      </c>
      <c r="Q1224" s="387"/>
      <c r="R1224" s="380" t="s">
        <v>46</v>
      </c>
      <c r="S1224" s="193"/>
      <c r="T1224" s="420" t="s">
        <v>47</v>
      </c>
      <c r="U1224" s="421"/>
      <c r="V1224" s="422"/>
      <c r="W1224" s="423"/>
      <c r="X1224" s="423"/>
      <c r="Y1224" s="77"/>
      <c r="Z1224" s="41"/>
      <c r="AA1224" s="42"/>
      <c r="AB1224" s="42"/>
      <c r="AC1224" s="43"/>
      <c r="AD1224" s="41"/>
      <c r="AE1224" s="42"/>
      <c r="AF1224" s="42"/>
      <c r="AG1224" s="48"/>
      <c r="AH1224" s="409">
        <f>IF(V1224="賃金で算定",V1225+Z1225-AD1225,0)</f>
        <v>0</v>
      </c>
      <c r="AI1224" s="410"/>
      <c r="AJ1224" s="410"/>
      <c r="AK1224" s="411"/>
      <c r="AL1224" s="68"/>
      <c r="AM1224" s="69"/>
      <c r="AN1224" s="412"/>
      <c r="AO1224" s="413"/>
      <c r="AP1224" s="413"/>
      <c r="AQ1224" s="413"/>
      <c r="AR1224" s="413"/>
      <c r="AS1224" s="40"/>
      <c r="AT1224" s="58"/>
      <c r="AU1224" s="58"/>
      <c r="AV1224" s="55" t="str">
        <f>IF(OR(O1224="",Q1224=""),"", IF(O1224&lt;20,DATE(O1224+118,Q1224,IF(S1224="",1,S1224)),DATE(O1224+88,Q1224,IF(S1224="",1,S1224))))</f>
        <v/>
      </c>
      <c r="AW1224" s="57" t="str">
        <f>IF(AV1224&lt;=設定シート!C$15,"昔",IF(AV1224&lt;=設定シート!E$15,"上",IF(AV1224&lt;=設定シート!G$15,"中","下")))</f>
        <v>下</v>
      </c>
      <c r="AX1224" s="282">
        <f>IF(AV1224&lt;=設定シート!$E$36,5,IF(AV1224&lt;=設定シート!$I$36,7,IF(AV1224&lt;=設定シート!$M$36,9,11)))</f>
        <v>11</v>
      </c>
      <c r="AY1224" s="351"/>
      <c r="AZ1224" s="349"/>
      <c r="BA1224" s="353">
        <f t="shared" ref="BA1224" si="703">AN1224</f>
        <v>0</v>
      </c>
      <c r="BB1224" s="349"/>
      <c r="BC1224" s="349"/>
      <c r="BD1224" s="51"/>
      <c r="BE1224" s="51"/>
      <c r="BL1224" s="1"/>
      <c r="BM1224" s="1"/>
    </row>
    <row r="1225" spans="2:65" s="34" customFormat="1" ht="18" customHeight="1">
      <c r="B1225" s="417"/>
      <c r="C1225" s="418"/>
      <c r="D1225" s="418"/>
      <c r="E1225" s="418"/>
      <c r="F1225" s="418"/>
      <c r="G1225" s="418"/>
      <c r="H1225" s="418"/>
      <c r="I1225" s="452"/>
      <c r="J1225" s="417"/>
      <c r="K1225" s="418"/>
      <c r="L1225" s="418"/>
      <c r="M1225" s="418"/>
      <c r="N1225" s="419"/>
      <c r="O1225" s="390"/>
      <c r="P1225" s="391" t="s">
        <v>45</v>
      </c>
      <c r="Q1225" s="388"/>
      <c r="R1225" s="381" t="s">
        <v>46</v>
      </c>
      <c r="S1225" s="196"/>
      <c r="T1225" s="424" t="s">
        <v>48</v>
      </c>
      <c r="U1225" s="425"/>
      <c r="V1225" s="426"/>
      <c r="W1225" s="427"/>
      <c r="X1225" s="427"/>
      <c r="Y1225" s="428"/>
      <c r="Z1225" s="426"/>
      <c r="AA1225" s="427"/>
      <c r="AB1225" s="427"/>
      <c r="AC1225" s="427"/>
      <c r="AD1225" s="426">
        <v>0</v>
      </c>
      <c r="AE1225" s="427"/>
      <c r="AF1225" s="427"/>
      <c r="AG1225" s="428"/>
      <c r="AH1225" s="404">
        <f>IF(V1224="賃金で算定",0,V1225+Z1225-AD1225)</f>
        <v>0</v>
      </c>
      <c r="AI1225" s="405"/>
      <c r="AJ1225" s="405"/>
      <c r="AK1225" s="406"/>
      <c r="AL1225" s="407">
        <f>IF(V1224="賃金で算定","賃金で算定",IF(OR(V1225=0,$F1226="",AV1224=""),0,IF(AW1224="昔",VLOOKUP($F1226,労務比率,AX1224,FALSE),IF(AW1224="上",VLOOKUP($F1226,労務比率,AX1224,FALSE),IF(AW1224="中",VLOOKUP($F1226,労務比率,AX1224,FALSE),VLOOKUP($F1226,労務比率,AX1224,FALSE))))))</f>
        <v>0</v>
      </c>
      <c r="AM1225" s="408"/>
      <c r="AN1225" s="404">
        <f>IF(V1224="賃金で算定",0,INT(AH1225*AL1225/100))</f>
        <v>0</v>
      </c>
      <c r="AO1225" s="405"/>
      <c r="AP1225" s="405"/>
      <c r="AQ1225" s="405"/>
      <c r="AR1225" s="405"/>
      <c r="AS1225" s="39"/>
      <c r="AT1225" s="58"/>
      <c r="AU1225" s="58"/>
      <c r="AV1225" s="55"/>
      <c r="AW1225" s="57"/>
      <c r="AX1225" s="282"/>
      <c r="AY1225" s="352">
        <f t="shared" ref="AY1225" si="704">AH1225</f>
        <v>0</v>
      </c>
      <c r="AZ1225" s="350">
        <f>IF(AV1224&lt;=設定シート!C$85,AH1225,IF(AND(AV1224&gt;=設定シート!E$85,AV1224&lt;=設定シート!G$85),AH1225*105/108,AH1225))</f>
        <v>0</v>
      </c>
      <c r="BA1225" s="347"/>
      <c r="BB1225" s="350">
        <f t="shared" ref="BB1225" si="705">IF($AL1225="賃金で算定",0,INT(AY1225*$AL1225/100))</f>
        <v>0</v>
      </c>
      <c r="BC1225" s="350">
        <f>IF(AY1225=AZ1225,BB1225,AZ1225*$AL1225/100)</f>
        <v>0</v>
      </c>
      <c r="BD1225" s="51"/>
      <c r="BE1225" s="51"/>
      <c r="BL1225" s="234">
        <f>IF(AY1225=AZ1225,0,1)</f>
        <v>0</v>
      </c>
      <c r="BM1225" s="234" t="str">
        <f>IF(BL1225=1,AL1225,"")</f>
        <v/>
      </c>
    </row>
    <row r="1226" spans="2:65" s="34" customFormat="1" ht="18" customHeight="1">
      <c r="B1226" s="430" t="s">
        <v>134</v>
      </c>
      <c r="C1226" s="431"/>
      <c r="D1226" s="431"/>
      <c r="E1226" s="432"/>
      <c r="F1226" s="439"/>
      <c r="G1226" s="440"/>
      <c r="H1226" s="440"/>
      <c r="I1226" s="440"/>
      <c r="J1226" s="440"/>
      <c r="K1226" s="440"/>
      <c r="L1226" s="440"/>
      <c r="M1226" s="440"/>
      <c r="N1226" s="441"/>
      <c r="O1226" s="430" t="s">
        <v>49</v>
      </c>
      <c r="P1226" s="431"/>
      <c r="Q1226" s="431"/>
      <c r="R1226" s="431"/>
      <c r="S1226" s="431"/>
      <c r="T1226" s="431"/>
      <c r="U1226" s="432"/>
      <c r="V1226" s="448">
        <f>AH1226</f>
        <v>0</v>
      </c>
      <c r="W1226" s="449"/>
      <c r="X1226" s="449"/>
      <c r="Y1226" s="450"/>
      <c r="Z1226" s="318"/>
      <c r="AA1226" s="319"/>
      <c r="AB1226" s="319"/>
      <c r="AC1226" s="43"/>
      <c r="AD1226" s="318"/>
      <c r="AE1226" s="319"/>
      <c r="AF1226" s="319"/>
      <c r="AG1226" s="43"/>
      <c r="AH1226" s="409">
        <f>AH1208+AH1210+AH1212+AH1214+AH1216+AH1218+AH1220+AH1222+AH1224</f>
        <v>0</v>
      </c>
      <c r="AI1226" s="410"/>
      <c r="AJ1226" s="410"/>
      <c r="AK1226" s="411"/>
      <c r="AL1226" s="70"/>
      <c r="AM1226" s="71"/>
      <c r="AN1226" s="409">
        <f>AN1208+AN1210+AN1212+AN1214+AN1216+AN1218+AN1220+AN1222+AN1224</f>
        <v>0</v>
      </c>
      <c r="AO1226" s="410"/>
      <c r="AP1226" s="410"/>
      <c r="AQ1226" s="410"/>
      <c r="AR1226" s="410"/>
      <c r="AS1226" s="320"/>
      <c r="AT1226" s="58"/>
      <c r="AU1226" s="58"/>
      <c r="AX1226" s="19"/>
      <c r="AY1226" s="351"/>
      <c r="AZ1226" s="354"/>
      <c r="BA1226" s="361">
        <f>BA1208+BA1210+BA1212+BA1214+BA1216+BA1218+BA1220+BA1222+BA1224</f>
        <v>0</v>
      </c>
      <c r="BB1226" s="362">
        <f>BB1209+BB1211+BB1213+BB1215+BB1217+BB1219+BB1221+BB1223+BB1225</f>
        <v>0</v>
      </c>
      <c r="BC1226" s="362">
        <f>SUMIF(BL1209:BL1225,0,BC1209:BC1225)+ROUNDDOWN(ROUNDDOWN(BL1226*105/108,0)*BM1226/100,0)</f>
        <v>0</v>
      </c>
      <c r="BD1226" s="51"/>
      <c r="BE1226" s="51"/>
      <c r="BL1226" s="234">
        <f>SUMIF(BL1209:BL1225,1,AH1209:AK1225)</f>
        <v>0</v>
      </c>
      <c r="BM1226" s="234">
        <f>IF(COUNT(BM1209:BM1225)=0,0,SUM(BM1209:BM1225)/COUNT(BM1209:BM1225))</f>
        <v>0</v>
      </c>
    </row>
    <row r="1227" spans="2:65" s="34" customFormat="1" ht="18" customHeight="1">
      <c r="B1227" s="433"/>
      <c r="C1227" s="434"/>
      <c r="D1227" s="434"/>
      <c r="E1227" s="435"/>
      <c r="F1227" s="442"/>
      <c r="G1227" s="443"/>
      <c r="H1227" s="443"/>
      <c r="I1227" s="443"/>
      <c r="J1227" s="443"/>
      <c r="K1227" s="443"/>
      <c r="L1227" s="443"/>
      <c r="M1227" s="443"/>
      <c r="N1227" s="444"/>
      <c r="O1227" s="433"/>
      <c r="P1227" s="434"/>
      <c r="Q1227" s="434"/>
      <c r="R1227" s="434"/>
      <c r="S1227" s="434"/>
      <c r="T1227" s="434"/>
      <c r="U1227" s="435"/>
      <c r="V1227" s="401">
        <f>V1209+V1211+V1213+V1215+V1217+V1219+V1221+V1223+V1225-V1226</f>
        <v>0</v>
      </c>
      <c r="W1227" s="402"/>
      <c r="X1227" s="402"/>
      <c r="Y1227" s="403"/>
      <c r="Z1227" s="401">
        <f>Z1209+Z1211+Z1213+Z1215+Z1217+Z1219+Z1221+Z1223+Z1225</f>
        <v>0</v>
      </c>
      <c r="AA1227" s="402"/>
      <c r="AB1227" s="402"/>
      <c r="AC1227" s="402"/>
      <c r="AD1227" s="401">
        <f>AD1209+AD1211+AD1213+AD1215+AD1217+AD1219+AD1221+AD1223+AD1225</f>
        <v>0</v>
      </c>
      <c r="AE1227" s="402"/>
      <c r="AF1227" s="402"/>
      <c r="AG1227" s="402"/>
      <c r="AH1227" s="401">
        <f>AY1227</f>
        <v>0</v>
      </c>
      <c r="AI1227" s="402"/>
      <c r="AJ1227" s="402"/>
      <c r="AK1227" s="402"/>
      <c r="AL1227" s="325"/>
      <c r="AM1227" s="326"/>
      <c r="AN1227" s="401">
        <f>BB1227</f>
        <v>0</v>
      </c>
      <c r="AO1227" s="402"/>
      <c r="AP1227" s="402"/>
      <c r="AQ1227" s="402"/>
      <c r="AR1227" s="402"/>
      <c r="AS1227" s="322"/>
      <c r="AT1227" s="58"/>
      <c r="AU1227" s="58"/>
      <c r="AX1227" s="19"/>
      <c r="AY1227" s="357">
        <f>AY1209+AY1211+AY1213+AY1215+AY1217+AY1219+AY1221+AY1223+AY1225</f>
        <v>0</v>
      </c>
      <c r="AZ1227" s="359"/>
      <c r="BA1227" s="359"/>
      <c r="BB1227" s="355">
        <f>BB1226</f>
        <v>0</v>
      </c>
      <c r="BC1227" s="363"/>
      <c r="BD1227" s="51"/>
      <c r="BE1227" s="51"/>
    </row>
    <row r="1228" spans="2:65" s="34" customFormat="1" ht="18" customHeight="1">
      <c r="B1228" s="436"/>
      <c r="C1228" s="437"/>
      <c r="D1228" s="437"/>
      <c r="E1228" s="438"/>
      <c r="F1228" s="445"/>
      <c r="G1228" s="446"/>
      <c r="H1228" s="446"/>
      <c r="I1228" s="446"/>
      <c r="J1228" s="446"/>
      <c r="K1228" s="446"/>
      <c r="L1228" s="446"/>
      <c r="M1228" s="446"/>
      <c r="N1228" s="447"/>
      <c r="O1228" s="436"/>
      <c r="P1228" s="437"/>
      <c r="Q1228" s="437"/>
      <c r="R1228" s="437"/>
      <c r="S1228" s="437"/>
      <c r="T1228" s="437"/>
      <c r="U1228" s="438"/>
      <c r="V1228" s="404"/>
      <c r="W1228" s="405"/>
      <c r="X1228" s="405"/>
      <c r="Y1228" s="406"/>
      <c r="Z1228" s="404"/>
      <c r="AA1228" s="405"/>
      <c r="AB1228" s="405"/>
      <c r="AC1228" s="405"/>
      <c r="AD1228" s="404"/>
      <c r="AE1228" s="405"/>
      <c r="AF1228" s="405"/>
      <c r="AG1228" s="405"/>
      <c r="AH1228" s="404">
        <f>AZ1228</f>
        <v>0</v>
      </c>
      <c r="AI1228" s="405"/>
      <c r="AJ1228" s="405"/>
      <c r="AK1228" s="406"/>
      <c r="AL1228" s="323"/>
      <c r="AM1228" s="324"/>
      <c r="AN1228" s="404">
        <f>BC1228</f>
        <v>0</v>
      </c>
      <c r="AO1228" s="405"/>
      <c r="AP1228" s="405"/>
      <c r="AQ1228" s="405"/>
      <c r="AR1228" s="405"/>
      <c r="AS1228" s="321"/>
      <c r="AT1228" s="58"/>
      <c r="AU1228" s="198"/>
      <c r="AX1228" s="19"/>
      <c r="AY1228" s="358"/>
      <c r="AZ1228" s="360">
        <f>IF(AZ1209+AZ1211+AZ1213+AZ1215+AZ1217+AZ1219+AZ1221+AZ1223+AZ1225=AY1227,0,ROUNDDOWN(AZ1209+AZ1211+AZ1213+AZ1215+AZ1217+AZ1219+AZ1221+AZ1223+AZ1225,0))</f>
        <v>0</v>
      </c>
      <c r="BA1228" s="356"/>
      <c r="BB1228" s="356"/>
      <c r="BC1228" s="360">
        <f>IF(BC1226=BB1227,0,BC1226)</f>
        <v>0</v>
      </c>
      <c r="BD1228" s="51"/>
      <c r="BE1228" s="51"/>
    </row>
    <row r="1229" spans="2:65" s="34" customFormat="1" ht="18.75" customHeight="1">
      <c r="AD1229" s="1" t="str">
        <f>IF(AND($F1226="",$V1226+$V1227&gt;0),"事業の種類を選択してください。","")</f>
        <v/>
      </c>
      <c r="AE1229" s="1"/>
      <c r="AF1229" s="1"/>
      <c r="AG1229" s="1"/>
      <c r="AH1229" s="1"/>
      <c r="AI1229" s="1"/>
      <c r="AJ1229" s="1"/>
      <c r="AK1229" s="1"/>
      <c r="AL1229" s="1"/>
      <c r="AM1229" s="1"/>
      <c r="AN1229" s="429">
        <f>IF(AN1226=0,0,AN1226+IF(AN1228=0,AN1227,AN1228))</f>
        <v>0</v>
      </c>
      <c r="AO1229" s="429"/>
      <c r="AP1229" s="429"/>
      <c r="AQ1229" s="429"/>
      <c r="AR1229" s="429"/>
      <c r="AS1229" s="58"/>
      <c r="AT1229" s="58"/>
      <c r="AU1229" s="58"/>
      <c r="AX1229" s="19"/>
      <c r="AY1229" s="19"/>
      <c r="AZ1229" s="19"/>
      <c r="BA1229" s="19"/>
      <c r="BB1229" s="19"/>
      <c r="BC1229" s="19"/>
      <c r="BD1229" s="51"/>
      <c r="BE1229" s="51"/>
    </row>
    <row r="1230" spans="2:65" s="34" customFormat="1" ht="18.75" customHeight="1">
      <c r="AN1230" s="79"/>
      <c r="AO1230" s="79"/>
      <c r="AP1230" s="79"/>
      <c r="AQ1230" s="79"/>
      <c r="AR1230" s="79"/>
      <c r="AS1230" s="58"/>
      <c r="AT1230" s="58"/>
      <c r="AU1230" s="58"/>
      <c r="AX1230" s="19"/>
      <c r="AY1230" s="19"/>
      <c r="AZ1230" s="19"/>
      <c r="BA1230" s="19"/>
      <c r="BB1230" s="19"/>
      <c r="BC1230" s="19"/>
      <c r="BD1230" s="51"/>
      <c r="BE1230" s="51"/>
      <c r="BF1230" s="1"/>
      <c r="BG1230" s="1"/>
      <c r="BH1230" s="1"/>
      <c r="BI1230" s="1"/>
    </row>
  </sheetData>
  <sheetProtection sheet="1" selectLockedCells="1"/>
  <dataConsolidate/>
  <mergeCells count="513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AL57:AM5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AI38:AO39"/>
    <mergeCell ref="AD19:AG19"/>
    <mergeCell ref="Z21:AC21"/>
    <mergeCell ref="AD21:AG21"/>
    <mergeCell ref="AH21:AK21"/>
    <mergeCell ref="V23:Y23"/>
    <mergeCell ref="V24:X24"/>
    <mergeCell ref="AD28:AG28"/>
    <mergeCell ref="AH28:AK28"/>
    <mergeCell ref="AH26:AK26"/>
    <mergeCell ref="AC38:AH39"/>
    <mergeCell ref="AA36:AB39"/>
    <mergeCell ref="AA34:AB34"/>
    <mergeCell ref="AC32:AS32"/>
    <mergeCell ref="AN21:AR21"/>
    <mergeCell ref="AN25:AR25"/>
    <mergeCell ref="Z23:AC23"/>
    <mergeCell ref="AL25:AM25"/>
    <mergeCell ref="AP36:AS37"/>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75" priority="562" stopIfTrue="1">
      <formula>AND(V16="賃金で算定",AN16=0)</formula>
    </cfRule>
  </conditionalFormatting>
  <conditionalFormatting sqref="V17:Y17 V19:Y19 V21:Y21 V23:Y23 V25:Y25">
    <cfRule type="expression" dxfId="474" priority="563" stopIfTrue="1">
      <formula>AND(V16="賃金で算定",AN16=0)</formula>
    </cfRule>
  </conditionalFormatting>
  <conditionalFormatting sqref="V512:Y512 V514:Y514 V516:Y516 V518:Y518 V520:Y520 V522:Y522 V528:Y528 V524:Y524 V526:Y526">
    <cfRule type="expression" dxfId="473" priority="549" stopIfTrue="1">
      <formula>AND(V511="賃金で算定",AN511=0)</formula>
    </cfRule>
  </conditionalFormatting>
  <conditionalFormatting sqref="V553:Y553 V555:Y555 V557:Y557 V559:Y559 V561:Y561 V563:Y563 V569:Y569 V565:Y565 V567:Y567">
    <cfRule type="expression" dxfId="472" priority="548" stopIfTrue="1">
      <formula>AND(V552="賃金で算定",AN552=0)</formula>
    </cfRule>
  </conditionalFormatting>
  <conditionalFormatting sqref="V594:Y594 V596:Y596 V598:Y598 V600:Y600 V602:Y602 V604:Y604 V610:Y610 V606:Y606 V608:Y608">
    <cfRule type="expression" dxfId="471" priority="547" stopIfTrue="1">
      <formula>AND(V593="賃金で算定",AN593=0)</formula>
    </cfRule>
  </conditionalFormatting>
  <conditionalFormatting sqref="V635:Y635 V637:Y637 V639:Y639 V641:Y641 V643:Y643 V645:Y645 V651:Y651 V647:Y647 V649:Y649">
    <cfRule type="expression" dxfId="470" priority="546" stopIfTrue="1">
      <formula>AND(V634="賃金で算定",AN634=0)</formula>
    </cfRule>
  </conditionalFormatting>
  <conditionalFormatting sqref="V676:Y676 V678:Y678 V680:Y680 V682:Y682 V684:Y684 V686:Y686 V692:Y692 V688:Y688 V690:Y690">
    <cfRule type="expression" dxfId="469" priority="545" stopIfTrue="1">
      <formula>AND(V675="賃金で算定",AN675=0)</formula>
    </cfRule>
  </conditionalFormatting>
  <conditionalFormatting sqref="V717:Y717 V719:Y719 V721:Y721 V723:Y723 V725:Y725 V727:Y727 V733:Y733 V729:Y729 V731:Y731">
    <cfRule type="expression" dxfId="468" priority="544" stopIfTrue="1">
      <formula>AND(V716="賃金で算定",AN716=0)</formula>
    </cfRule>
  </conditionalFormatting>
  <conditionalFormatting sqref="V758:Y758 V760:Y760 V762:Y762 V764:Y764 V766:Y766 V768:Y768 V774:Y774 V770:Y770 V772:Y772">
    <cfRule type="expression" dxfId="467" priority="543" stopIfTrue="1">
      <formula>AND(V757="賃金で算定",AN757=0)</formula>
    </cfRule>
  </conditionalFormatting>
  <conditionalFormatting sqref="V799:Y799 V801:Y801 V803:Y803 V805:Y805 V807:Y807 V809:Y809 V815:Y815 V811:Y811 V813:Y813">
    <cfRule type="expression" dxfId="466" priority="542" stopIfTrue="1">
      <formula>AND(V798="賃金で算定",AN798=0)</formula>
    </cfRule>
  </conditionalFormatting>
  <conditionalFormatting sqref="V840:Y840 V842:Y842 V844:Y844 V846:Y846 V848:Y848 V850:Y850 V856:Y856 V852:Y852 V854:Y854">
    <cfRule type="expression" dxfId="465" priority="541" stopIfTrue="1">
      <formula>AND(V839="賃金で算定",AN839=0)</formula>
    </cfRule>
  </conditionalFormatting>
  <conditionalFormatting sqref="V881:Y881 V883:Y883 V885:Y885 V887:Y887 V889:Y889 V891:Y891 V897:Y897 V893:Y893 V895:Y895">
    <cfRule type="expression" dxfId="464" priority="540" stopIfTrue="1">
      <formula>AND(V880="賃金で算定",AN880=0)</formula>
    </cfRule>
  </conditionalFormatting>
  <conditionalFormatting sqref="V922:Y922 V924:Y924 V926:Y926 V928:Y928 V930:Y930 V932:Y932 V938:Y938 V934:Y934 V936:Y936">
    <cfRule type="expression" dxfId="463" priority="539" stopIfTrue="1">
      <formula>AND(V921="賃金で算定",AN921=0)</formula>
    </cfRule>
  </conditionalFormatting>
  <conditionalFormatting sqref="V963:Y963 V965:Y965 V967:Y967 V969:Y969 V971:Y971 V973:Y973 V979:Y979 V975:Y975 V977:Y977">
    <cfRule type="expression" dxfId="462" priority="538" stopIfTrue="1">
      <formula>AND(V962="賃金で算定",AN962=0)</formula>
    </cfRule>
  </conditionalFormatting>
  <conditionalFormatting sqref="V1004:Y1004 V1006:Y1006 V1008:Y1008 V1010:Y1010 V1012:Y1012 V1014:Y1014 V1020:Y1020 V1016:Y1016 V1018:Y1018">
    <cfRule type="expression" dxfId="461" priority="537" stopIfTrue="1">
      <formula>AND(V1003="賃金で算定",AN1003=0)</formula>
    </cfRule>
  </conditionalFormatting>
  <conditionalFormatting sqref="V1045:Y1045 V1047:Y1047 V1049:Y1049 V1051:Y1051 V1053:Y1053 V1055:Y1055 V1061:Y1061 V1057:Y1057 V1059:Y1059">
    <cfRule type="expression" dxfId="460" priority="536" stopIfTrue="1">
      <formula>AND(V1044="賃金で算定",AN1044=0)</formula>
    </cfRule>
  </conditionalFormatting>
  <conditionalFormatting sqref="V1086:Y1086 V1088:Y1088 V1090:Y1090 V1092:Y1092 V1094:Y1094 V1096:Y1096 V1102:Y1102 V1098:Y1098 V1100:Y1100">
    <cfRule type="expression" dxfId="459" priority="535" stopIfTrue="1">
      <formula>AND(V1085="賃金で算定",AN1085=0)</formula>
    </cfRule>
  </conditionalFormatting>
  <conditionalFormatting sqref="V1127:Y1127 V1129:Y1129 V1131:Y1131 V1133:Y1133 V1135:Y1135 V1137:Y1137 V1143:Y1143 V1139:Y1139 V1141:Y1141">
    <cfRule type="expression" dxfId="458" priority="534" stopIfTrue="1">
      <formula>AND(V1126="賃金で算定",AN1126=0)</formula>
    </cfRule>
  </conditionalFormatting>
  <conditionalFormatting sqref="V1168:Y1168 V1170:Y1170 V1172:Y1172 V1174:Y1174 V1176:Y1176 V1178:Y1178 V1184:Y1184 V1180:Y1180 V1182:Y1182">
    <cfRule type="expression" dxfId="457" priority="533" stopIfTrue="1">
      <formula>AND(V1167="賃金で算定",AN1167=0)</formula>
    </cfRule>
  </conditionalFormatting>
  <conditionalFormatting sqref="V1209:Y1209 V1211:Y1211 V1213:Y1213 V1215:Y1215 V1217:Y1217 V1219:Y1219 V1225:Y1225 V1221:Y1221 V1223:Y1223">
    <cfRule type="expression" dxfId="456" priority="532" stopIfTrue="1">
      <formula>AND(V1208="賃金で算定",AN1208=0)</formula>
    </cfRule>
  </conditionalFormatting>
  <conditionalFormatting sqref="V471:Y471 V473:Y473 V475:Y475 V477:Y477 V479:Y479 V481:Y481 V487:Y487 V483:Y483 V485:Y485">
    <cfRule type="expression" dxfId="455" priority="531" stopIfTrue="1">
      <formula>AND(V470="賃金で算定",AN470=0)</formula>
    </cfRule>
  </conditionalFormatting>
  <conditionalFormatting sqref="V430:Y430 V432:Y432 V434:Y434 V436:Y436 V438:Y438 V440:Y440 V446:Y446 V442:Y442 V444:Y444">
    <cfRule type="expression" dxfId="454" priority="530" stopIfTrue="1">
      <formula>AND(V429="賃金で算定",AN429=0)</formula>
    </cfRule>
  </conditionalFormatting>
  <conditionalFormatting sqref="V389:Y389 V391:Y391 V393:Y393 V395:Y395 V397:Y397 V399:Y399 V405:Y405 V401:Y401 V403:Y403">
    <cfRule type="expression" dxfId="453" priority="529" stopIfTrue="1">
      <formula>AND(V388="賃金で算定",AN388=0)</formula>
    </cfRule>
  </conditionalFormatting>
  <conditionalFormatting sqref="V348:Y348 V350:Y350 V352:Y352 V354:Y354 V356:Y356 V358:Y358 V364:Y364 V360:Y360 V362:Y362">
    <cfRule type="expression" dxfId="452" priority="528" stopIfTrue="1">
      <formula>AND(V347="賃金で算定",AN347=0)</formula>
    </cfRule>
  </conditionalFormatting>
  <conditionalFormatting sqref="V307:Y307 V309:Y309 V311:Y311 V313:Y313 V315:Y315 V317:Y317 V323:Y323 V319:Y319 V321:Y321">
    <cfRule type="expression" dxfId="451" priority="527" stopIfTrue="1">
      <formula>AND(V306="賃金で算定",AN306=0)</formula>
    </cfRule>
  </conditionalFormatting>
  <conditionalFormatting sqref="V266:Y266 V268:Y268 V270:Y270 V272:Y272 V274:Y274 V276:Y276 V282:Y282 V278:Y278 V280:Y280">
    <cfRule type="expression" dxfId="450" priority="526" stopIfTrue="1">
      <formula>AND(V265="賃金で算定",AN265=0)</formula>
    </cfRule>
  </conditionalFormatting>
  <conditionalFormatting sqref="V225:Y225 V227:Y227 V229:Y229 V231:Y231 V233:Y233 V235:Y235 V241:Y241 V237:Y237 V239:Y239">
    <cfRule type="expression" dxfId="449" priority="525" stopIfTrue="1">
      <formula>AND(V224="賃金で算定",AN224=0)</formula>
    </cfRule>
  </conditionalFormatting>
  <conditionalFormatting sqref="V184:Y184 V186:Y186 V188:Y188 V190:Y190 V192:Y192 V194:Y194 V200:Y200 V196:Y196 V198:Y198">
    <cfRule type="expression" dxfId="448" priority="524" stopIfTrue="1">
      <formula>AND(V183="賃金で算定",AN183=0)</formula>
    </cfRule>
  </conditionalFormatting>
  <conditionalFormatting sqref="V143:Y143 V145:Y145 V147:Y147 V149:Y149 V151:Y151 V153:Y153 V159:Y159 V155:Y155 V157:Y157">
    <cfRule type="expression" dxfId="447" priority="523" stopIfTrue="1">
      <formula>AND(V142="賃金で算定",AN142=0)</formula>
    </cfRule>
  </conditionalFormatting>
  <conditionalFormatting sqref="V102:Y102 V104:Y104 V106:Y106 V108:Y108 V110:Y110 V112:Y112 V118:Y118 V114:Y114 V116:Y116">
    <cfRule type="expression" dxfId="446" priority="522" stopIfTrue="1">
      <formula>AND(V101="賃金で算定",AN101=0)</formula>
    </cfRule>
  </conditionalFormatting>
  <conditionalFormatting sqref="V61:Y61 V63:Y63 V65:Y65 V67:Y67 V69:Y69 V71:Y71 V77:Y77 V73:Y73 V75:Y75">
    <cfRule type="expression" dxfId="445" priority="521" stopIfTrue="1">
      <formula>AND(V60="賃金で算定",AN60=0)</formula>
    </cfRule>
  </conditionalFormatting>
  <conditionalFormatting sqref="AE29:AF29">
    <cfRule type="expression" dxfId="444" priority="516">
      <formula>IF(AND($F26=""),($V26+$V27&gt;0))</formula>
    </cfRule>
  </conditionalFormatting>
  <conditionalFormatting sqref="AH29">
    <cfRule type="expression" dxfId="443" priority="515">
      <formula>IF(AND($F26=""),($V26+$V27&gt;0))</formula>
    </cfRule>
  </conditionalFormatting>
  <conditionalFormatting sqref="AI29:AJ29">
    <cfRule type="expression" dxfId="442" priority="514">
      <formula>IF(AND($F26=""),($V26+$V27&gt;0))</formula>
    </cfRule>
  </conditionalFormatting>
  <conditionalFormatting sqref="AK29">
    <cfRule type="expression" dxfId="441" priority="513">
      <formula>IF(AND($F26=""),($V26+$V27&gt;0))</formula>
    </cfRule>
  </conditionalFormatting>
  <conditionalFormatting sqref="AL29">
    <cfRule type="expression" dxfId="440" priority="507">
      <formula>IF(AND($F26=""),($V26+$V27&gt;0))</formula>
    </cfRule>
  </conditionalFormatting>
  <conditionalFormatting sqref="AM29">
    <cfRule type="expression" dxfId="439" priority="506">
      <formula>IF(AND($F26=""),($V26+$V27&gt;0))</formula>
    </cfRule>
  </conditionalFormatting>
  <conditionalFormatting sqref="AG29">
    <cfRule type="expression" dxfId="438" priority="504">
      <formula>IF(AND($F26=""),($V26+$V27&gt;0))</formula>
    </cfRule>
  </conditionalFormatting>
  <conditionalFormatting sqref="AD29:AK29">
    <cfRule type="expression" dxfId="437" priority="503">
      <formula>AND($F26="",($V26+$V27&gt;0))</formula>
    </cfRule>
  </conditionalFormatting>
  <conditionalFormatting sqref="AE81:AF81">
    <cfRule type="expression" dxfId="436" priority="502">
      <formula>IF(AND($F78=""),($V78+$V79&gt;0))</formula>
    </cfRule>
  </conditionalFormatting>
  <conditionalFormatting sqref="AH81">
    <cfRule type="expression" dxfId="435" priority="501">
      <formula>IF(AND($F78=""),($V78+$V79&gt;0))</formula>
    </cfRule>
  </conditionalFormatting>
  <conditionalFormatting sqref="AI81:AJ81">
    <cfRule type="expression" dxfId="434" priority="500">
      <formula>IF(AND($F78=""),($V78+$V79&gt;0))</formula>
    </cfRule>
  </conditionalFormatting>
  <conditionalFormatting sqref="AK81">
    <cfRule type="expression" dxfId="433" priority="499">
      <formula>IF(AND($F78=""),($V78+$V79&gt;0))</formula>
    </cfRule>
  </conditionalFormatting>
  <conditionalFormatting sqref="AL81">
    <cfRule type="expression" dxfId="432" priority="498">
      <formula>IF(AND($F78=""),($V78+$V79&gt;0))</formula>
    </cfRule>
  </conditionalFormatting>
  <conditionalFormatting sqref="AM81">
    <cfRule type="expression" dxfId="431" priority="497">
      <formula>IF(AND($F78=""),($V78+$V79&gt;0))</formula>
    </cfRule>
  </conditionalFormatting>
  <conditionalFormatting sqref="AG81">
    <cfRule type="expression" dxfId="430" priority="496">
      <formula>IF(AND($F78=""),($V78+$V79&gt;0))</formula>
    </cfRule>
  </conditionalFormatting>
  <conditionalFormatting sqref="AD81">
    <cfRule type="expression" dxfId="429" priority="495">
      <formula>AND($F78="",($V78+$V79&gt;0))</formula>
    </cfRule>
  </conditionalFormatting>
  <conditionalFormatting sqref="AE122:AF122">
    <cfRule type="expression" dxfId="428" priority="486">
      <formula>IF(AND($F119=""),($V119+$V120&gt;0))</formula>
    </cfRule>
  </conditionalFormatting>
  <conditionalFormatting sqref="AH122">
    <cfRule type="expression" dxfId="427" priority="485">
      <formula>IF(AND($F119=""),($V119+$V120&gt;0))</formula>
    </cfRule>
  </conditionalFormatting>
  <conditionalFormatting sqref="AI122:AJ122">
    <cfRule type="expression" dxfId="426" priority="484">
      <formula>IF(AND($F119=""),($V119+$V120&gt;0))</formula>
    </cfRule>
  </conditionalFormatting>
  <conditionalFormatting sqref="AK122">
    <cfRule type="expression" dxfId="425" priority="483">
      <formula>IF(AND($F119=""),($V119+$V120&gt;0))</formula>
    </cfRule>
  </conditionalFormatting>
  <conditionalFormatting sqref="AL122">
    <cfRule type="expression" dxfId="424" priority="482">
      <formula>IF(AND($F119=""),($V119+$V120&gt;0))</formula>
    </cfRule>
  </conditionalFormatting>
  <conditionalFormatting sqref="AM122">
    <cfRule type="expression" dxfId="423" priority="481">
      <formula>IF(AND($F119=""),($V119+$V120&gt;0))</formula>
    </cfRule>
  </conditionalFormatting>
  <conditionalFormatting sqref="AG122">
    <cfRule type="expression" dxfId="422" priority="480">
      <formula>IF(AND($F119=""),($V119+$V120&gt;0))</formula>
    </cfRule>
  </conditionalFormatting>
  <conditionalFormatting sqref="AD122">
    <cfRule type="expression" dxfId="421" priority="479">
      <formula>IF(AND($F119=""),($V119+$V120&gt;0))</formula>
    </cfRule>
  </conditionalFormatting>
  <conditionalFormatting sqref="O64 O66 O68 O70 O72 O74 O76">
    <cfRule type="expression" dxfId="420" priority="478" stopIfTrue="1">
      <formula>AND(O64="",V65&gt;0)</formula>
    </cfRule>
  </conditionalFormatting>
  <conditionalFormatting sqref="Q60 Q62 Q64 Q66 Q68 Q70 Q72 Q74 Q76">
    <cfRule type="expression" dxfId="419" priority="477" stopIfTrue="1">
      <formula>AND(Q60="",V61&gt;0)</formula>
    </cfRule>
  </conditionalFormatting>
  <conditionalFormatting sqref="Q62">
    <cfRule type="expression" dxfId="418" priority="475">
      <formula>AND($Q62="",$V63&gt;0)</formula>
    </cfRule>
  </conditionalFormatting>
  <conditionalFormatting sqref="O16 O18 O20 O22 O24">
    <cfRule type="expression" dxfId="417" priority="474" stopIfTrue="1">
      <formula>AND(O16="",V17&gt;0)</formula>
    </cfRule>
  </conditionalFormatting>
  <conditionalFormatting sqref="Q16 Q18 Q20 Q22 Q24">
    <cfRule type="expression" dxfId="416" priority="472" stopIfTrue="1">
      <formula>AND(Q16="",V17&gt;0)</formula>
    </cfRule>
  </conditionalFormatting>
  <conditionalFormatting sqref="Q101 Q103 Q105 Q107 Q109 Q111 Q113 Q115 Q117">
    <cfRule type="expression" dxfId="415" priority="470" stopIfTrue="1">
      <formula>AND(Q101="",V102&gt;0)</formula>
    </cfRule>
  </conditionalFormatting>
  <conditionalFormatting sqref="Q103">
    <cfRule type="expression" dxfId="414" priority="468">
      <formula>AND($Q103="",$V104&gt;0)</formula>
    </cfRule>
  </conditionalFormatting>
  <conditionalFormatting sqref="AE163:AF163">
    <cfRule type="expression" dxfId="413" priority="467">
      <formula>IF(AND($F160=""),($V160+$V161&gt;0))</formula>
    </cfRule>
  </conditionalFormatting>
  <conditionalFormatting sqref="AH163">
    <cfRule type="expression" dxfId="412" priority="466">
      <formula>IF(AND($F160=""),($V160+$V161&gt;0))</formula>
    </cfRule>
  </conditionalFormatting>
  <conditionalFormatting sqref="AI163:AJ163">
    <cfRule type="expression" dxfId="411" priority="465">
      <formula>IF(AND($F160=""),($V160+$V161&gt;0))</formula>
    </cfRule>
  </conditionalFormatting>
  <conditionalFormatting sqref="AK163">
    <cfRule type="expression" dxfId="410" priority="464">
      <formula>IF(AND($F160=""),($V160+$V161&gt;0))</formula>
    </cfRule>
  </conditionalFormatting>
  <conditionalFormatting sqref="AL163">
    <cfRule type="expression" dxfId="409" priority="463">
      <formula>IF(AND($F160=""),($V160+$V161&gt;0))</formula>
    </cfRule>
  </conditionalFormatting>
  <conditionalFormatting sqref="AM163">
    <cfRule type="expression" dxfId="408" priority="462">
      <formula>IF(AND($F160=""),($V160+$V161&gt;0))</formula>
    </cfRule>
  </conditionalFormatting>
  <conditionalFormatting sqref="AG163">
    <cfRule type="expression" dxfId="407" priority="461">
      <formula>IF(AND($F160=""),($V160+$V161&gt;0))</formula>
    </cfRule>
  </conditionalFormatting>
  <conditionalFormatting sqref="AD163">
    <cfRule type="expression" dxfId="406" priority="460">
      <formula>IF(AND($F160=""),($V160+$V161&gt;0))</formula>
    </cfRule>
  </conditionalFormatting>
  <conditionalFormatting sqref="Q142 Q144 Q146 Q148 Q150 Q152 Q154 Q156 Q158">
    <cfRule type="expression" dxfId="405" priority="458" stopIfTrue="1">
      <formula>AND(Q142="",V143&gt;0)</formula>
    </cfRule>
  </conditionalFormatting>
  <conditionalFormatting sqref="Q144">
    <cfRule type="expression" dxfId="404" priority="456">
      <formula>AND($Q144="",$V145&gt;0)</formula>
    </cfRule>
  </conditionalFormatting>
  <conditionalFormatting sqref="AE204:AF204">
    <cfRule type="expression" dxfId="403" priority="455">
      <formula>IF(AND($F201=""),($V201+$V202&gt;0))</formula>
    </cfRule>
  </conditionalFormatting>
  <conditionalFormatting sqref="AH204">
    <cfRule type="expression" dxfId="402" priority="454">
      <formula>IF(AND($F201=""),($V201+$V202&gt;0))</formula>
    </cfRule>
  </conditionalFormatting>
  <conditionalFormatting sqref="AI204:AJ204">
    <cfRule type="expression" dxfId="401" priority="453">
      <formula>IF(AND($F201=""),($V201+$V202&gt;0))</formula>
    </cfRule>
  </conditionalFormatting>
  <conditionalFormatting sqref="AK204">
    <cfRule type="expression" dxfId="400" priority="452">
      <formula>IF(AND($F201=""),($V201+$V202&gt;0))</formula>
    </cfRule>
  </conditionalFormatting>
  <conditionalFormatting sqref="AL204">
    <cfRule type="expression" dxfId="399" priority="451">
      <formula>IF(AND($F201=""),($V201+$V202&gt;0))</formula>
    </cfRule>
  </conditionalFormatting>
  <conditionalFormatting sqref="AM204">
    <cfRule type="expression" dxfId="398" priority="450">
      <formula>IF(AND($F201=""),($V201+$V202&gt;0))</formula>
    </cfRule>
  </conditionalFormatting>
  <conditionalFormatting sqref="AG204">
    <cfRule type="expression" dxfId="397" priority="449">
      <formula>IF(AND($F201=""),($V201+$V202&gt;0))</formula>
    </cfRule>
  </conditionalFormatting>
  <conditionalFormatting sqref="AD204">
    <cfRule type="expression" dxfId="396" priority="448">
      <formula>IF(AND($F201=""),($V201+$V202&gt;0))</formula>
    </cfRule>
  </conditionalFormatting>
  <conditionalFormatting sqref="AE245:AF245">
    <cfRule type="expression" dxfId="395" priority="447">
      <formula>IF(AND($F242=""),($V242+$V243&gt;0))</formula>
    </cfRule>
  </conditionalFormatting>
  <conditionalFormatting sqref="AH245">
    <cfRule type="expression" dxfId="394" priority="446">
      <formula>IF(AND($F242=""),($V242+$V243&gt;0))</formula>
    </cfRule>
  </conditionalFormatting>
  <conditionalFormatting sqref="AI245:AJ245">
    <cfRule type="expression" dxfId="393" priority="445">
      <formula>IF(AND($F242=""),($V242+$V243&gt;0))</formula>
    </cfRule>
  </conditionalFormatting>
  <conditionalFormatting sqref="AK245">
    <cfRule type="expression" dxfId="392" priority="444">
      <formula>IF(AND($F242=""),($V242+$V243&gt;0))</formula>
    </cfRule>
  </conditionalFormatting>
  <conditionalFormatting sqref="AL245">
    <cfRule type="expression" dxfId="391" priority="443">
      <formula>IF(AND($F242=""),($V242+$V243&gt;0))</formula>
    </cfRule>
  </conditionalFormatting>
  <conditionalFormatting sqref="AM245">
    <cfRule type="expression" dxfId="390" priority="442">
      <formula>IF(AND($F242=""),($V242+$V243&gt;0))</formula>
    </cfRule>
  </conditionalFormatting>
  <conditionalFormatting sqref="AG245">
    <cfRule type="expression" dxfId="389" priority="441">
      <formula>IF(AND($F242=""),($V242+$V243&gt;0))</formula>
    </cfRule>
  </conditionalFormatting>
  <conditionalFormatting sqref="AD245">
    <cfRule type="expression" dxfId="388" priority="440">
      <formula>IF(AND($F242=""),($V242+$V243&gt;0))</formula>
    </cfRule>
  </conditionalFormatting>
  <conditionalFormatting sqref="AE286:AF286">
    <cfRule type="expression" dxfId="387" priority="439">
      <formula>IF(AND($F283=""),($V283+$V284&gt;0))</formula>
    </cfRule>
  </conditionalFormatting>
  <conditionalFormatting sqref="AH286">
    <cfRule type="expression" dxfId="386" priority="438">
      <formula>IF(AND($F283=""),($V283+$V284&gt;0))</formula>
    </cfRule>
  </conditionalFormatting>
  <conditionalFormatting sqref="AI286:AJ286">
    <cfRule type="expression" dxfId="385" priority="437">
      <formula>IF(AND($F283=""),($V283+$V284&gt;0))</formula>
    </cfRule>
  </conditionalFormatting>
  <conditionalFormatting sqref="AK286">
    <cfRule type="expression" dxfId="384" priority="436">
      <formula>IF(AND($F283=""),($V283+$V284&gt;0))</formula>
    </cfRule>
  </conditionalFormatting>
  <conditionalFormatting sqref="AL286">
    <cfRule type="expression" dxfId="383" priority="435">
      <formula>IF(AND($F283=""),($V283+$V284&gt;0))</formula>
    </cfRule>
  </conditionalFormatting>
  <conditionalFormatting sqref="AM286">
    <cfRule type="expression" dxfId="382" priority="434">
      <formula>IF(AND($F283=""),($V283+$V284&gt;0))</formula>
    </cfRule>
  </conditionalFormatting>
  <conditionalFormatting sqref="AG286">
    <cfRule type="expression" dxfId="381" priority="433">
      <formula>IF(AND($F283=""),($V283+$V284&gt;0))</formula>
    </cfRule>
  </conditionalFormatting>
  <conditionalFormatting sqref="AD286">
    <cfRule type="expression" dxfId="380" priority="432">
      <formula>IF(AND($F283=""),($V283+$V284&gt;0))</formula>
    </cfRule>
  </conditionalFormatting>
  <conditionalFormatting sqref="AE327:AF327">
    <cfRule type="expression" dxfId="379" priority="431">
      <formula>IF(AND($F324=""),($V324+$V325&gt;0))</formula>
    </cfRule>
  </conditionalFormatting>
  <conditionalFormatting sqref="AH327">
    <cfRule type="expression" dxfId="378" priority="430">
      <formula>IF(AND($F324=""),($V324+$V325&gt;0))</formula>
    </cfRule>
  </conditionalFormatting>
  <conditionalFormatting sqref="AI327:AJ327">
    <cfRule type="expression" dxfId="377" priority="429">
      <formula>IF(AND($F324=""),($V324+$V325&gt;0))</formula>
    </cfRule>
  </conditionalFormatting>
  <conditionalFormatting sqref="AK327">
    <cfRule type="expression" dxfId="376" priority="428">
      <formula>IF(AND($F324=""),($V324+$V325&gt;0))</formula>
    </cfRule>
  </conditionalFormatting>
  <conditionalFormatting sqref="AL327">
    <cfRule type="expression" dxfId="375" priority="427">
      <formula>IF(AND($F324=""),($V324+$V325&gt;0))</formula>
    </cfRule>
  </conditionalFormatting>
  <conditionalFormatting sqref="AM327">
    <cfRule type="expression" dxfId="374" priority="426">
      <formula>IF(AND($F324=""),($V324+$V325&gt;0))</formula>
    </cfRule>
  </conditionalFormatting>
  <conditionalFormatting sqref="AG327">
    <cfRule type="expression" dxfId="373" priority="425">
      <formula>IF(AND($F324=""),($V324+$V325&gt;0))</formula>
    </cfRule>
  </conditionalFormatting>
  <conditionalFormatting sqref="AD327">
    <cfRule type="expression" dxfId="372" priority="424">
      <formula>IF(AND($F324=""),($V324+$V325&gt;0))</formula>
    </cfRule>
  </conditionalFormatting>
  <conditionalFormatting sqref="AE368:AF368">
    <cfRule type="expression" dxfId="371" priority="423">
      <formula>IF(AND($F365=""),($V365+$V366&gt;0))</formula>
    </cfRule>
  </conditionalFormatting>
  <conditionalFormatting sqref="AH368">
    <cfRule type="expression" dxfId="370" priority="422">
      <formula>IF(AND($F365=""),($V365+$V366&gt;0))</formula>
    </cfRule>
  </conditionalFormatting>
  <conditionalFormatting sqref="AI368:AJ368">
    <cfRule type="expression" dxfId="369" priority="421">
      <formula>IF(AND($F365=""),($V365+$V366&gt;0))</formula>
    </cfRule>
  </conditionalFormatting>
  <conditionalFormatting sqref="AK368">
    <cfRule type="expression" dxfId="368" priority="420">
      <formula>IF(AND($F365=""),($V365+$V366&gt;0))</formula>
    </cfRule>
  </conditionalFormatting>
  <conditionalFormatting sqref="AL368">
    <cfRule type="expression" dxfId="367" priority="419">
      <formula>IF(AND($F365=""),($V365+$V366&gt;0))</formula>
    </cfRule>
  </conditionalFormatting>
  <conditionalFormatting sqref="AM368">
    <cfRule type="expression" dxfId="366" priority="418">
      <formula>IF(AND($F365=""),($V365+$V366&gt;0))</formula>
    </cfRule>
  </conditionalFormatting>
  <conditionalFormatting sqref="AG368">
    <cfRule type="expression" dxfId="365" priority="417">
      <formula>IF(AND($F365=""),($V365+$V366&gt;0))</formula>
    </cfRule>
  </conditionalFormatting>
  <conditionalFormatting sqref="AD368">
    <cfRule type="expression" dxfId="364" priority="416">
      <formula>IF(AND($F365=""),($V365+$V366&gt;0))</formula>
    </cfRule>
  </conditionalFormatting>
  <conditionalFormatting sqref="AE409:AF409">
    <cfRule type="expression" dxfId="363" priority="415">
      <formula>IF(AND($F406=""),($V406+$V407&gt;0))</formula>
    </cfRule>
  </conditionalFormatting>
  <conditionalFormatting sqref="AH409">
    <cfRule type="expression" dxfId="362" priority="414">
      <formula>IF(AND($F406=""),($V406+$V407&gt;0))</formula>
    </cfRule>
  </conditionalFormatting>
  <conditionalFormatting sqref="AI409:AJ409">
    <cfRule type="expression" dxfId="361" priority="413">
      <formula>IF(AND($F406=""),($V406+$V407&gt;0))</formula>
    </cfRule>
  </conditionalFormatting>
  <conditionalFormatting sqref="AK409">
    <cfRule type="expression" dxfId="360" priority="412">
      <formula>IF(AND($F406=""),($V406+$V407&gt;0))</formula>
    </cfRule>
  </conditionalFormatting>
  <conditionalFormatting sqref="AL409">
    <cfRule type="expression" dxfId="359" priority="411">
      <formula>IF(AND($F406=""),($V406+$V407&gt;0))</formula>
    </cfRule>
  </conditionalFormatting>
  <conditionalFormatting sqref="AM409">
    <cfRule type="expression" dxfId="358" priority="410">
      <formula>IF(AND($F406=""),($V406+$V407&gt;0))</formula>
    </cfRule>
  </conditionalFormatting>
  <conditionalFormatting sqref="AG409">
    <cfRule type="expression" dxfId="357" priority="409">
      <formula>IF(AND($F406=""),($V406+$V407&gt;0))</formula>
    </cfRule>
  </conditionalFormatting>
  <conditionalFormatting sqref="AD409">
    <cfRule type="expression" dxfId="356" priority="408">
      <formula>IF(AND($F406=""),($V406+$V407&gt;0))</formula>
    </cfRule>
  </conditionalFormatting>
  <conditionalFormatting sqref="AE450:AF450">
    <cfRule type="expression" dxfId="355" priority="407">
      <formula>IF(AND($F447=""),($V447+$V448&gt;0))</formula>
    </cfRule>
  </conditionalFormatting>
  <conditionalFormatting sqref="AH450">
    <cfRule type="expression" dxfId="354" priority="406">
      <formula>IF(AND($F447=""),($V447+$V448&gt;0))</formula>
    </cfRule>
  </conditionalFormatting>
  <conditionalFormatting sqref="AI450:AJ450">
    <cfRule type="expression" dxfId="353" priority="405">
      <formula>IF(AND($F447=""),($V447+$V448&gt;0))</formula>
    </cfRule>
  </conditionalFormatting>
  <conditionalFormatting sqref="AK450">
    <cfRule type="expression" dxfId="352" priority="404">
      <formula>IF(AND($F447=""),($V447+$V448&gt;0))</formula>
    </cfRule>
  </conditionalFormatting>
  <conditionalFormatting sqref="AL450">
    <cfRule type="expression" dxfId="351" priority="403">
      <formula>IF(AND($F447=""),($V447+$V448&gt;0))</formula>
    </cfRule>
  </conditionalFormatting>
  <conditionalFormatting sqref="AM450">
    <cfRule type="expression" dxfId="350" priority="402">
      <formula>IF(AND($F447=""),($V447+$V448&gt;0))</formula>
    </cfRule>
  </conditionalFormatting>
  <conditionalFormatting sqref="AG450">
    <cfRule type="expression" dxfId="349" priority="401">
      <formula>IF(AND($F447=""),($V447+$V448&gt;0))</formula>
    </cfRule>
  </conditionalFormatting>
  <conditionalFormatting sqref="AD450">
    <cfRule type="expression" dxfId="348" priority="400">
      <formula>IF(AND($F447=""),($V447+$V448&gt;0))</formula>
    </cfRule>
  </conditionalFormatting>
  <conditionalFormatting sqref="AE491:AF491">
    <cfRule type="expression" dxfId="347" priority="399">
      <formula>IF(AND($F488=""),($V488+$V489&gt;0))</formula>
    </cfRule>
  </conditionalFormatting>
  <conditionalFormatting sqref="AH491">
    <cfRule type="expression" dxfId="346" priority="398">
      <formula>IF(AND($F488=""),($V488+$V489&gt;0))</formula>
    </cfRule>
  </conditionalFormatting>
  <conditionalFormatting sqref="AI491:AJ491">
    <cfRule type="expression" dxfId="345" priority="397">
      <formula>IF(AND($F488=""),($V488+$V489&gt;0))</formula>
    </cfRule>
  </conditionalFormatting>
  <conditionalFormatting sqref="AK491">
    <cfRule type="expression" dxfId="344" priority="396">
      <formula>IF(AND($F488=""),($V488+$V489&gt;0))</formula>
    </cfRule>
  </conditionalFormatting>
  <conditionalFormatting sqref="AL491">
    <cfRule type="expression" dxfId="343" priority="395">
      <formula>IF(AND($F488=""),($V488+$V489&gt;0))</formula>
    </cfRule>
  </conditionalFormatting>
  <conditionalFormatting sqref="AM491">
    <cfRule type="expression" dxfId="342" priority="394">
      <formula>IF(AND($F488=""),($V488+$V489&gt;0))</formula>
    </cfRule>
  </conditionalFormatting>
  <conditionalFormatting sqref="AG491">
    <cfRule type="expression" dxfId="341" priority="393">
      <formula>IF(AND($F488=""),($V488+$V489&gt;0))</formula>
    </cfRule>
  </conditionalFormatting>
  <conditionalFormatting sqref="AD491">
    <cfRule type="expression" dxfId="340" priority="392">
      <formula>IF(AND($F488=""),($V488+$V489&gt;0))</formula>
    </cfRule>
  </conditionalFormatting>
  <conditionalFormatting sqref="AE532:AF532">
    <cfRule type="expression" dxfId="339" priority="391">
      <formula>IF(AND($F529=""),($V529+$V530&gt;0))</formula>
    </cfRule>
  </conditionalFormatting>
  <conditionalFormatting sqref="AH532">
    <cfRule type="expression" dxfId="338" priority="390">
      <formula>IF(AND($F529=""),($V529+$V530&gt;0))</formula>
    </cfRule>
  </conditionalFormatting>
  <conditionalFormatting sqref="AI532:AJ532">
    <cfRule type="expression" dxfId="337" priority="389">
      <formula>IF(AND($F529=""),($V529+$V530&gt;0))</formula>
    </cfRule>
  </conditionalFormatting>
  <conditionalFormatting sqref="AK532">
    <cfRule type="expression" dxfId="336" priority="388">
      <formula>IF(AND($F529=""),($V529+$V530&gt;0))</formula>
    </cfRule>
  </conditionalFormatting>
  <conditionalFormatting sqref="AL532">
    <cfRule type="expression" dxfId="335" priority="387">
      <formula>IF(AND($F529=""),($V529+$V530&gt;0))</formula>
    </cfRule>
  </conditionalFormatting>
  <conditionalFormatting sqref="AM532">
    <cfRule type="expression" dxfId="334" priority="386">
      <formula>IF(AND($F529=""),($V529+$V530&gt;0))</formula>
    </cfRule>
  </conditionalFormatting>
  <conditionalFormatting sqref="AG532">
    <cfRule type="expression" dxfId="333" priority="385">
      <formula>IF(AND($F529=""),($V529+$V530&gt;0))</formula>
    </cfRule>
  </conditionalFormatting>
  <conditionalFormatting sqref="AD532">
    <cfRule type="expression" dxfId="332" priority="384">
      <formula>IF(AND($F529=""),($V529+$V530&gt;0))</formula>
    </cfRule>
  </conditionalFormatting>
  <conditionalFormatting sqref="AE573:AF573">
    <cfRule type="expression" dxfId="331" priority="383">
      <formula>IF(AND($F570=""),($V570+$V571&gt;0))</formula>
    </cfRule>
  </conditionalFormatting>
  <conditionalFormatting sqref="AH573">
    <cfRule type="expression" dxfId="330" priority="382">
      <formula>IF(AND($F570=""),($V570+$V571&gt;0))</formula>
    </cfRule>
  </conditionalFormatting>
  <conditionalFormatting sqref="AI573:AJ573">
    <cfRule type="expression" dxfId="329" priority="381">
      <formula>IF(AND($F570=""),($V570+$V571&gt;0))</formula>
    </cfRule>
  </conditionalFormatting>
  <conditionalFormatting sqref="AK573">
    <cfRule type="expression" dxfId="328" priority="380">
      <formula>IF(AND($F570=""),($V570+$V571&gt;0))</formula>
    </cfRule>
  </conditionalFormatting>
  <conditionalFormatting sqref="AL573">
    <cfRule type="expression" dxfId="327" priority="379">
      <formula>IF(AND($F570=""),($V570+$V571&gt;0))</formula>
    </cfRule>
  </conditionalFormatting>
  <conditionalFormatting sqref="AM573">
    <cfRule type="expression" dxfId="326" priority="378">
      <formula>IF(AND($F570=""),($V570+$V571&gt;0))</formula>
    </cfRule>
  </conditionalFormatting>
  <conditionalFormatting sqref="AG573">
    <cfRule type="expression" dxfId="325" priority="377">
      <formula>IF(AND($F570=""),($V570+$V571&gt;0))</formula>
    </cfRule>
  </conditionalFormatting>
  <conditionalFormatting sqref="AD573">
    <cfRule type="expression" dxfId="324" priority="376">
      <formula>IF(AND($F570=""),($V570+$V571&gt;0))</formula>
    </cfRule>
  </conditionalFormatting>
  <conditionalFormatting sqref="AE614:AF614">
    <cfRule type="expression" dxfId="323" priority="375">
      <formula>IF(AND($F611=""),($V611+$V612&gt;0))</formula>
    </cfRule>
  </conditionalFormatting>
  <conditionalFormatting sqref="AH614">
    <cfRule type="expression" dxfId="322" priority="374">
      <formula>IF(AND($F611=""),($V611+$V612&gt;0))</formula>
    </cfRule>
  </conditionalFormatting>
  <conditionalFormatting sqref="AI614:AJ614">
    <cfRule type="expression" dxfId="321" priority="373">
      <formula>IF(AND($F611=""),($V611+$V612&gt;0))</formula>
    </cfRule>
  </conditionalFormatting>
  <conditionalFormatting sqref="AK614">
    <cfRule type="expression" dxfId="320" priority="372">
      <formula>IF(AND($F611=""),($V611+$V612&gt;0))</formula>
    </cfRule>
  </conditionalFormatting>
  <conditionalFormatting sqref="AL614">
    <cfRule type="expression" dxfId="319" priority="371">
      <formula>IF(AND($F611=""),($V611+$V612&gt;0))</formula>
    </cfRule>
  </conditionalFormatting>
  <conditionalFormatting sqref="AM614">
    <cfRule type="expression" dxfId="318" priority="370">
      <formula>IF(AND($F611=""),($V611+$V612&gt;0))</formula>
    </cfRule>
  </conditionalFormatting>
  <conditionalFormatting sqref="AG614">
    <cfRule type="expression" dxfId="317" priority="369">
      <formula>IF(AND($F611=""),($V611+$V612&gt;0))</formula>
    </cfRule>
  </conditionalFormatting>
  <conditionalFormatting sqref="AD614">
    <cfRule type="expression" dxfId="316" priority="368">
      <formula>IF(AND($F611=""),($V611+$V612&gt;0))</formula>
    </cfRule>
  </conditionalFormatting>
  <conditionalFormatting sqref="AE655:AF655">
    <cfRule type="expression" dxfId="315" priority="367">
      <formula>IF(AND($F652=""),($V652+$V653&gt;0))</formula>
    </cfRule>
  </conditionalFormatting>
  <conditionalFormatting sqref="AH655">
    <cfRule type="expression" dxfId="314" priority="366">
      <formula>IF(AND($F652=""),($V652+$V653&gt;0))</formula>
    </cfRule>
  </conditionalFormatting>
  <conditionalFormatting sqref="AI655:AJ655">
    <cfRule type="expression" dxfId="313" priority="365">
      <formula>IF(AND($F652=""),($V652+$V653&gt;0))</formula>
    </cfRule>
  </conditionalFormatting>
  <conditionalFormatting sqref="AK655">
    <cfRule type="expression" dxfId="312" priority="364">
      <formula>IF(AND($F652=""),($V652+$V653&gt;0))</formula>
    </cfRule>
  </conditionalFormatting>
  <conditionalFormatting sqref="AL655">
    <cfRule type="expression" dxfId="311" priority="363">
      <formula>IF(AND($F652=""),($V652+$V653&gt;0))</formula>
    </cfRule>
  </conditionalFormatting>
  <conditionalFormatting sqref="AM655">
    <cfRule type="expression" dxfId="310" priority="362">
      <formula>IF(AND($F652=""),($V652+$V653&gt;0))</formula>
    </cfRule>
  </conditionalFormatting>
  <conditionalFormatting sqref="AG655">
    <cfRule type="expression" dxfId="309" priority="361">
      <formula>IF(AND($F652=""),($V652+$V653&gt;0))</formula>
    </cfRule>
  </conditionalFormatting>
  <conditionalFormatting sqref="AD655">
    <cfRule type="expression" dxfId="308" priority="360">
      <formula>IF(AND($F652=""),($V652+$V653&gt;0))</formula>
    </cfRule>
  </conditionalFormatting>
  <conditionalFormatting sqref="AE696:AF696">
    <cfRule type="expression" dxfId="307" priority="359">
      <formula>IF(AND($F693=""),($V693+$V694&gt;0))</formula>
    </cfRule>
  </conditionalFormatting>
  <conditionalFormatting sqref="AH696">
    <cfRule type="expression" dxfId="306" priority="358">
      <formula>IF(AND($F693=""),($V693+$V694&gt;0))</formula>
    </cfRule>
  </conditionalFormatting>
  <conditionalFormatting sqref="AI696:AJ696">
    <cfRule type="expression" dxfId="305" priority="357">
      <formula>IF(AND($F693=""),($V693+$V694&gt;0))</formula>
    </cfRule>
  </conditionalFormatting>
  <conditionalFormatting sqref="AK696">
    <cfRule type="expression" dxfId="304" priority="356">
      <formula>IF(AND($F693=""),($V693+$V694&gt;0))</formula>
    </cfRule>
  </conditionalFormatting>
  <conditionalFormatting sqref="AL696">
    <cfRule type="expression" dxfId="303" priority="355">
      <formula>IF(AND($F693=""),($V693+$V694&gt;0))</formula>
    </cfRule>
  </conditionalFormatting>
  <conditionalFormatting sqref="AM696">
    <cfRule type="expression" dxfId="302" priority="354">
      <formula>IF(AND($F693=""),($V693+$V694&gt;0))</formula>
    </cfRule>
  </conditionalFormatting>
  <conditionalFormatting sqref="AG696">
    <cfRule type="expression" dxfId="301" priority="353">
      <formula>IF(AND($F693=""),($V693+$V694&gt;0))</formula>
    </cfRule>
  </conditionalFormatting>
  <conditionalFormatting sqref="AD696">
    <cfRule type="expression" dxfId="300" priority="352">
      <formula>IF(AND($F693=""),($V693+$V694&gt;0))</formula>
    </cfRule>
  </conditionalFormatting>
  <conditionalFormatting sqref="AE737:AF737">
    <cfRule type="expression" dxfId="299" priority="351">
      <formula>IF(AND($F734=""),($V734+$V735&gt;0))</formula>
    </cfRule>
  </conditionalFormatting>
  <conditionalFormatting sqref="AH737">
    <cfRule type="expression" dxfId="298" priority="350">
      <formula>IF(AND($F734=""),($V734+$V735&gt;0))</formula>
    </cfRule>
  </conditionalFormatting>
  <conditionalFormatting sqref="AI737:AJ737">
    <cfRule type="expression" dxfId="297" priority="349">
      <formula>IF(AND($F734=""),($V734+$V735&gt;0))</formula>
    </cfRule>
  </conditionalFormatting>
  <conditionalFormatting sqref="AK737">
    <cfRule type="expression" dxfId="296" priority="348">
      <formula>IF(AND($F734=""),($V734+$V735&gt;0))</formula>
    </cfRule>
  </conditionalFormatting>
  <conditionalFormatting sqref="AL737">
    <cfRule type="expression" dxfId="295" priority="347">
      <formula>IF(AND($F734=""),($V734+$V735&gt;0))</formula>
    </cfRule>
  </conditionalFormatting>
  <conditionalFormatting sqref="AM737">
    <cfRule type="expression" dxfId="294" priority="346">
      <formula>IF(AND($F734=""),($V734+$V735&gt;0))</formula>
    </cfRule>
  </conditionalFormatting>
  <conditionalFormatting sqref="AG737">
    <cfRule type="expression" dxfId="293" priority="345">
      <formula>IF(AND($F734=""),($V734+$V735&gt;0))</formula>
    </cfRule>
  </conditionalFormatting>
  <conditionalFormatting sqref="AD737">
    <cfRule type="expression" dxfId="292" priority="344">
      <formula>IF(AND($F734=""),($V734+$V735&gt;0))</formula>
    </cfRule>
  </conditionalFormatting>
  <conditionalFormatting sqref="AE778:AF778">
    <cfRule type="expression" dxfId="291" priority="343">
      <formula>IF(AND($F775=""),($V775+$V776&gt;0))</formula>
    </cfRule>
  </conditionalFormatting>
  <conditionalFormatting sqref="AH778">
    <cfRule type="expression" dxfId="290" priority="342">
      <formula>IF(AND($F775=""),($V775+$V776&gt;0))</formula>
    </cfRule>
  </conditionalFormatting>
  <conditionalFormatting sqref="AI778:AJ778">
    <cfRule type="expression" dxfId="289" priority="341">
      <formula>IF(AND($F775=""),($V775+$V776&gt;0))</formula>
    </cfRule>
  </conditionalFormatting>
  <conditionalFormatting sqref="AK778">
    <cfRule type="expression" dxfId="288" priority="340">
      <formula>IF(AND($F775=""),($V775+$V776&gt;0))</formula>
    </cfRule>
  </conditionalFormatting>
  <conditionalFormatting sqref="AL778">
    <cfRule type="expression" dxfId="287" priority="339">
      <formula>IF(AND($F775=""),($V775+$V776&gt;0))</formula>
    </cfRule>
  </conditionalFormatting>
  <conditionalFormatting sqref="AM778">
    <cfRule type="expression" dxfId="286" priority="338">
      <formula>IF(AND($F775=""),($V775+$V776&gt;0))</formula>
    </cfRule>
  </conditionalFormatting>
  <conditionalFormatting sqref="AG778">
    <cfRule type="expression" dxfId="285" priority="337">
      <formula>IF(AND($F775=""),($V775+$V776&gt;0))</formula>
    </cfRule>
  </conditionalFormatting>
  <conditionalFormatting sqref="AD778">
    <cfRule type="expression" dxfId="284" priority="336">
      <formula>IF(AND($F775=""),($V775+$V776&gt;0))</formula>
    </cfRule>
  </conditionalFormatting>
  <conditionalFormatting sqref="AE819:AF819">
    <cfRule type="expression" dxfId="283" priority="335">
      <formula>IF(AND($F816=""),($V816+$V817&gt;0))</formula>
    </cfRule>
  </conditionalFormatting>
  <conditionalFormatting sqref="AH819">
    <cfRule type="expression" dxfId="282" priority="334">
      <formula>IF(AND($F816=""),($V816+$V817&gt;0))</formula>
    </cfRule>
  </conditionalFormatting>
  <conditionalFormatting sqref="AI819:AJ819">
    <cfRule type="expression" dxfId="281" priority="333">
      <formula>IF(AND($F816=""),($V816+$V817&gt;0))</formula>
    </cfRule>
  </conditionalFormatting>
  <conditionalFormatting sqref="AK819">
    <cfRule type="expression" dxfId="280" priority="332">
      <formula>IF(AND($F816=""),($V816+$V817&gt;0))</formula>
    </cfRule>
  </conditionalFormatting>
  <conditionalFormatting sqref="AL819">
    <cfRule type="expression" dxfId="279" priority="331">
      <formula>IF(AND($F816=""),($V816+$V817&gt;0))</formula>
    </cfRule>
  </conditionalFormatting>
  <conditionalFormatting sqref="AM819">
    <cfRule type="expression" dxfId="278" priority="330">
      <formula>IF(AND($F816=""),($V816+$V817&gt;0))</formula>
    </cfRule>
  </conditionalFormatting>
  <conditionalFormatting sqref="AG819">
    <cfRule type="expression" dxfId="277" priority="329">
      <formula>IF(AND($F816=""),($V816+$V817&gt;0))</formula>
    </cfRule>
  </conditionalFormatting>
  <conditionalFormatting sqref="AD819">
    <cfRule type="expression" dxfId="276" priority="328">
      <formula>IF(AND($F816=""),($V816+$V817&gt;0))</formula>
    </cfRule>
  </conditionalFormatting>
  <conditionalFormatting sqref="AE860:AF860">
    <cfRule type="expression" dxfId="275" priority="327">
      <formula>IF(AND($F857=""),($V857+$V858&gt;0))</formula>
    </cfRule>
  </conditionalFormatting>
  <conditionalFormatting sqref="AH860">
    <cfRule type="expression" dxfId="274" priority="326">
      <formula>IF(AND($F857=""),($V857+$V858&gt;0))</formula>
    </cfRule>
  </conditionalFormatting>
  <conditionalFormatting sqref="AI860:AJ860">
    <cfRule type="expression" dxfId="273" priority="325">
      <formula>IF(AND($F857=""),($V857+$V858&gt;0))</formula>
    </cfRule>
  </conditionalFormatting>
  <conditionalFormatting sqref="AK860">
    <cfRule type="expression" dxfId="272" priority="324">
      <formula>IF(AND($F857=""),($V857+$V858&gt;0))</formula>
    </cfRule>
  </conditionalFormatting>
  <conditionalFormatting sqref="AL860">
    <cfRule type="expression" dxfId="271" priority="323">
      <formula>IF(AND($F857=""),($V857+$V858&gt;0))</formula>
    </cfRule>
  </conditionalFormatting>
  <conditionalFormatting sqref="AM860">
    <cfRule type="expression" dxfId="270" priority="322">
      <formula>IF(AND($F857=""),($V857+$V858&gt;0))</formula>
    </cfRule>
  </conditionalFormatting>
  <conditionalFormatting sqref="AG860">
    <cfRule type="expression" dxfId="269" priority="321">
      <formula>IF(AND($F857=""),($V857+$V858&gt;0))</formula>
    </cfRule>
  </conditionalFormatting>
  <conditionalFormatting sqref="AD860">
    <cfRule type="expression" dxfId="268" priority="320">
      <formula>IF(AND($F857=""),($V857+$V858&gt;0))</formula>
    </cfRule>
  </conditionalFormatting>
  <conditionalFormatting sqref="AE901:AF901">
    <cfRule type="expression" dxfId="267" priority="319">
      <formula>IF(AND($F898=""),($V898+$V899&gt;0))</formula>
    </cfRule>
  </conditionalFormatting>
  <conditionalFormatting sqref="AH901">
    <cfRule type="expression" dxfId="266" priority="318">
      <formula>IF(AND($F898=""),($V898+$V899&gt;0))</formula>
    </cfRule>
  </conditionalFormatting>
  <conditionalFormatting sqref="AI901:AJ901">
    <cfRule type="expression" dxfId="265" priority="317">
      <formula>IF(AND($F898=""),($V898+$V899&gt;0))</formula>
    </cfRule>
  </conditionalFormatting>
  <conditionalFormatting sqref="AK901">
    <cfRule type="expression" dxfId="264" priority="316">
      <formula>IF(AND($F898=""),($V898+$V899&gt;0))</formula>
    </cfRule>
  </conditionalFormatting>
  <conditionalFormatting sqref="AL901">
    <cfRule type="expression" dxfId="263" priority="315">
      <formula>IF(AND($F898=""),($V898+$V899&gt;0))</formula>
    </cfRule>
  </conditionalFormatting>
  <conditionalFormatting sqref="AM901">
    <cfRule type="expression" dxfId="262" priority="314">
      <formula>IF(AND($F898=""),($V898+$V899&gt;0))</formula>
    </cfRule>
  </conditionalFormatting>
  <conditionalFormatting sqref="AG901">
    <cfRule type="expression" dxfId="261" priority="313">
      <formula>IF(AND($F898=""),($V898+$V899&gt;0))</formula>
    </cfRule>
  </conditionalFormatting>
  <conditionalFormatting sqref="AD901">
    <cfRule type="expression" dxfId="260" priority="312">
      <formula>IF(AND($F898=""),($V898+$V899&gt;0))</formula>
    </cfRule>
  </conditionalFormatting>
  <conditionalFormatting sqref="AE942:AF942">
    <cfRule type="expression" dxfId="259" priority="311">
      <formula>IF(AND($F939=""),($V939+$V940&gt;0))</formula>
    </cfRule>
  </conditionalFormatting>
  <conditionalFormatting sqref="AH942">
    <cfRule type="expression" dxfId="258" priority="310">
      <formula>IF(AND($F939=""),($V939+$V940&gt;0))</formula>
    </cfRule>
  </conditionalFormatting>
  <conditionalFormatting sqref="AI942:AJ942">
    <cfRule type="expression" dxfId="257" priority="309">
      <formula>IF(AND($F939=""),($V939+$V940&gt;0))</formula>
    </cfRule>
  </conditionalFormatting>
  <conditionalFormatting sqref="AK942">
    <cfRule type="expression" dxfId="256" priority="308">
      <formula>IF(AND($F939=""),($V939+$V940&gt;0))</formula>
    </cfRule>
  </conditionalFormatting>
  <conditionalFormatting sqref="AL942">
    <cfRule type="expression" dxfId="255" priority="307">
      <formula>IF(AND($F939=""),($V939+$V940&gt;0))</formula>
    </cfRule>
  </conditionalFormatting>
  <conditionalFormatting sqref="AM942">
    <cfRule type="expression" dxfId="254" priority="306">
      <formula>IF(AND($F939=""),($V939+$V940&gt;0))</formula>
    </cfRule>
  </conditionalFormatting>
  <conditionalFormatting sqref="AG942">
    <cfRule type="expression" dxfId="253" priority="305">
      <formula>IF(AND($F939=""),($V939+$V940&gt;0))</formula>
    </cfRule>
  </conditionalFormatting>
  <conditionalFormatting sqref="AD942">
    <cfRule type="expression" dxfId="252" priority="304">
      <formula>IF(AND($F939=""),($V939+$V940&gt;0))</formula>
    </cfRule>
  </conditionalFormatting>
  <conditionalFormatting sqref="AE983:AF983">
    <cfRule type="expression" dxfId="251" priority="303">
      <formula>IF(AND($F980=""),($V980+$V981&gt;0))</formula>
    </cfRule>
  </conditionalFormatting>
  <conditionalFormatting sqref="AH983">
    <cfRule type="expression" dxfId="250" priority="302">
      <formula>IF(AND($F980=""),($V980+$V981&gt;0))</formula>
    </cfRule>
  </conditionalFormatting>
  <conditionalFormatting sqref="AI983:AJ983">
    <cfRule type="expression" dxfId="249" priority="301">
      <formula>IF(AND($F980=""),($V980+$V981&gt;0))</formula>
    </cfRule>
  </conditionalFormatting>
  <conditionalFormatting sqref="AK983">
    <cfRule type="expression" dxfId="248" priority="300">
      <formula>IF(AND($F980=""),($V980+$V981&gt;0))</formula>
    </cfRule>
  </conditionalFormatting>
  <conditionalFormatting sqref="AL983">
    <cfRule type="expression" dxfId="247" priority="299">
      <formula>IF(AND($F980=""),($V980+$V981&gt;0))</formula>
    </cfRule>
  </conditionalFormatting>
  <conditionalFormatting sqref="AM983">
    <cfRule type="expression" dxfId="246" priority="298">
      <formula>IF(AND($F980=""),($V980+$V981&gt;0))</formula>
    </cfRule>
  </conditionalFormatting>
  <conditionalFormatting sqref="AG983">
    <cfRule type="expression" dxfId="245" priority="297">
      <formula>IF(AND($F980=""),($V980+$V981&gt;0))</formula>
    </cfRule>
  </conditionalFormatting>
  <conditionalFormatting sqref="AD983">
    <cfRule type="expression" dxfId="244" priority="296">
      <formula>IF(AND($F980=""),($V980+$V981&gt;0))</formula>
    </cfRule>
  </conditionalFormatting>
  <conditionalFormatting sqref="AE1024:AF1024">
    <cfRule type="expression" dxfId="243" priority="295">
      <formula>IF(AND($F1021=""),($V1021+$V1022&gt;0))</formula>
    </cfRule>
  </conditionalFormatting>
  <conditionalFormatting sqref="AH1024">
    <cfRule type="expression" dxfId="242" priority="294">
      <formula>IF(AND($F1021=""),($V1021+$V1022&gt;0))</formula>
    </cfRule>
  </conditionalFormatting>
  <conditionalFormatting sqref="AI1024:AJ1024">
    <cfRule type="expression" dxfId="241" priority="293">
      <formula>IF(AND($F1021=""),($V1021+$V1022&gt;0))</formula>
    </cfRule>
  </conditionalFormatting>
  <conditionalFormatting sqref="AK1024">
    <cfRule type="expression" dxfId="240" priority="292">
      <formula>IF(AND($F1021=""),($V1021+$V1022&gt;0))</formula>
    </cfRule>
  </conditionalFormatting>
  <conditionalFormatting sqref="AL1024">
    <cfRule type="expression" dxfId="239" priority="291">
      <formula>IF(AND($F1021=""),($V1021+$V1022&gt;0))</formula>
    </cfRule>
  </conditionalFormatting>
  <conditionalFormatting sqref="AM1024">
    <cfRule type="expression" dxfId="238" priority="290">
      <formula>IF(AND($F1021=""),($V1021+$V1022&gt;0))</formula>
    </cfRule>
  </conditionalFormatting>
  <conditionalFormatting sqref="AG1024">
    <cfRule type="expression" dxfId="237" priority="289">
      <formula>IF(AND($F1021=""),($V1021+$V1022&gt;0))</formula>
    </cfRule>
  </conditionalFormatting>
  <conditionalFormatting sqref="AD1024">
    <cfRule type="expression" dxfId="236" priority="288">
      <formula>IF(AND($F1021=""),($V1021+$V1022&gt;0))</formula>
    </cfRule>
  </conditionalFormatting>
  <conditionalFormatting sqref="AE1065:AF1065">
    <cfRule type="expression" dxfId="235" priority="287">
      <formula>IF(AND($F1062=""),($V1062+$V1063&gt;0))</formula>
    </cfRule>
  </conditionalFormatting>
  <conditionalFormatting sqref="AH1065">
    <cfRule type="expression" dxfId="234" priority="286">
      <formula>IF(AND($F1062=""),($V1062+$V1063&gt;0))</formula>
    </cfRule>
  </conditionalFormatting>
  <conditionalFormatting sqref="AI1065:AJ1065">
    <cfRule type="expression" dxfId="233" priority="285">
      <formula>IF(AND($F1062=""),($V1062+$V1063&gt;0))</formula>
    </cfRule>
  </conditionalFormatting>
  <conditionalFormatting sqref="AK1065">
    <cfRule type="expression" dxfId="232" priority="284">
      <formula>IF(AND($F1062=""),($V1062+$V1063&gt;0))</formula>
    </cfRule>
  </conditionalFormatting>
  <conditionalFormatting sqref="AL1065">
    <cfRule type="expression" dxfId="231" priority="283">
      <formula>IF(AND($F1062=""),($V1062+$V1063&gt;0))</formula>
    </cfRule>
  </conditionalFormatting>
  <conditionalFormatting sqref="AM1065">
    <cfRule type="expression" dxfId="230" priority="282">
      <formula>IF(AND($F1062=""),($V1062+$V1063&gt;0))</formula>
    </cfRule>
  </conditionalFormatting>
  <conditionalFormatting sqref="AG1065">
    <cfRule type="expression" dxfId="229" priority="281">
      <formula>IF(AND($F1062=""),($V1062+$V1063&gt;0))</formula>
    </cfRule>
  </conditionalFormatting>
  <conditionalFormatting sqref="AD1065">
    <cfRule type="expression" dxfId="228" priority="280">
      <formula>IF(AND($F1062=""),($V1062+$V1063&gt;0))</formula>
    </cfRule>
  </conditionalFormatting>
  <conditionalFormatting sqref="AE1106:AF1106">
    <cfRule type="expression" dxfId="227" priority="279">
      <formula>IF(AND($F1103=""),($V1103+$V1104&gt;0))</formula>
    </cfRule>
  </conditionalFormatting>
  <conditionalFormatting sqref="AH1106">
    <cfRule type="expression" dxfId="226" priority="278">
      <formula>IF(AND($F1103=""),($V1103+$V1104&gt;0))</formula>
    </cfRule>
  </conditionalFormatting>
  <conditionalFormatting sqref="AI1106:AJ1106">
    <cfRule type="expression" dxfId="225" priority="277">
      <formula>IF(AND($F1103=""),($V1103+$V1104&gt;0))</formula>
    </cfRule>
  </conditionalFormatting>
  <conditionalFormatting sqref="AK1106">
    <cfRule type="expression" dxfId="224" priority="276">
      <formula>IF(AND($F1103=""),($V1103+$V1104&gt;0))</formula>
    </cfRule>
  </conditionalFormatting>
  <conditionalFormatting sqref="AL1106">
    <cfRule type="expression" dxfId="223" priority="275">
      <formula>IF(AND($F1103=""),($V1103+$V1104&gt;0))</formula>
    </cfRule>
  </conditionalFormatting>
  <conditionalFormatting sqref="AM1106">
    <cfRule type="expression" dxfId="222" priority="274">
      <formula>IF(AND($F1103=""),($V1103+$V1104&gt;0))</formula>
    </cfRule>
  </conditionalFormatting>
  <conditionalFormatting sqref="AG1106">
    <cfRule type="expression" dxfId="221" priority="273">
      <formula>IF(AND($F1103=""),($V1103+$V1104&gt;0))</formula>
    </cfRule>
  </conditionalFormatting>
  <conditionalFormatting sqref="AD1106">
    <cfRule type="expression" dxfId="220" priority="272">
      <formula>IF(AND($F1103=""),($V1103+$V1104&gt;0))</formula>
    </cfRule>
  </conditionalFormatting>
  <conditionalFormatting sqref="AE1147:AF1147">
    <cfRule type="expression" dxfId="219" priority="271">
      <formula>IF(AND($F1144=""),($V1144+$V1145&gt;0))</formula>
    </cfRule>
  </conditionalFormatting>
  <conditionalFormatting sqref="AH1147">
    <cfRule type="expression" dxfId="218" priority="270">
      <formula>IF(AND($F1144=""),($V1144+$V1145&gt;0))</formula>
    </cfRule>
  </conditionalFormatting>
  <conditionalFormatting sqref="AI1147:AJ1147">
    <cfRule type="expression" dxfId="217" priority="269">
      <formula>IF(AND($F1144=""),($V1144+$V1145&gt;0))</formula>
    </cfRule>
  </conditionalFormatting>
  <conditionalFormatting sqref="AK1147">
    <cfRule type="expression" dxfId="216" priority="268">
      <formula>IF(AND($F1144=""),($V1144+$V1145&gt;0))</formula>
    </cfRule>
  </conditionalFormatting>
  <conditionalFormatting sqref="AL1147">
    <cfRule type="expression" dxfId="215" priority="267">
      <formula>IF(AND($F1144=""),($V1144+$V1145&gt;0))</formula>
    </cfRule>
  </conditionalFormatting>
  <conditionalFormatting sqref="AM1147">
    <cfRule type="expression" dxfId="214" priority="266">
      <formula>IF(AND($F1144=""),($V1144+$V1145&gt;0))</formula>
    </cfRule>
  </conditionalFormatting>
  <conditionalFormatting sqref="AG1147">
    <cfRule type="expression" dxfId="213" priority="265">
      <formula>IF(AND($F1144=""),($V1144+$V1145&gt;0))</formula>
    </cfRule>
  </conditionalFormatting>
  <conditionalFormatting sqref="AD1147">
    <cfRule type="expression" dxfId="212" priority="264">
      <formula>IF(AND($F1144=""),($V1144+$V1145&gt;0))</formula>
    </cfRule>
  </conditionalFormatting>
  <conditionalFormatting sqref="AE1188:AF1188">
    <cfRule type="expression" dxfId="211" priority="263">
      <formula>IF(AND($F1185=""),($V1185+$V1186&gt;0))</formula>
    </cfRule>
  </conditionalFormatting>
  <conditionalFormatting sqref="AH1188">
    <cfRule type="expression" dxfId="210" priority="262">
      <formula>IF(AND($F1185=""),($V1185+$V1186&gt;0))</formula>
    </cfRule>
  </conditionalFormatting>
  <conditionalFormatting sqref="AI1188:AJ1188">
    <cfRule type="expression" dxfId="209" priority="261">
      <formula>IF(AND($F1185=""),($V1185+$V1186&gt;0))</formula>
    </cfRule>
  </conditionalFormatting>
  <conditionalFormatting sqref="AK1188">
    <cfRule type="expression" dxfId="208" priority="260">
      <formula>IF(AND($F1185=""),($V1185+$V1186&gt;0))</formula>
    </cfRule>
  </conditionalFormatting>
  <conditionalFormatting sqref="AL1188">
    <cfRule type="expression" dxfId="207" priority="259">
      <formula>IF(AND($F1185=""),($V1185+$V1186&gt;0))</formula>
    </cfRule>
  </conditionalFormatting>
  <conditionalFormatting sqref="AM1188">
    <cfRule type="expression" dxfId="206" priority="258">
      <formula>IF(AND($F1185=""),($V1185+$V1186&gt;0))</formula>
    </cfRule>
  </conditionalFormatting>
  <conditionalFormatting sqref="AG1188">
    <cfRule type="expression" dxfId="205" priority="257">
      <formula>IF(AND($F1185=""),($V1185+$V1186&gt;0))</formula>
    </cfRule>
  </conditionalFormatting>
  <conditionalFormatting sqref="AD1188">
    <cfRule type="expression" dxfId="204" priority="256">
      <formula>IF(AND($F1185=""),($V1185+$V1186&gt;0))</formula>
    </cfRule>
  </conditionalFormatting>
  <conditionalFormatting sqref="AE1229:AF1229">
    <cfRule type="expression" dxfId="203" priority="255">
      <formula>IF(AND($F1226=""),($V1226+$V1227&gt;0))</formula>
    </cfRule>
  </conditionalFormatting>
  <conditionalFormatting sqref="AH1229">
    <cfRule type="expression" dxfId="202" priority="254">
      <formula>IF(AND($F1226=""),($V1226+$V1227&gt;0))</formula>
    </cfRule>
  </conditionalFormatting>
  <conditionalFormatting sqref="AI1229:AJ1229">
    <cfRule type="expression" dxfId="201" priority="253">
      <formula>IF(AND($F1226=""),($V1226+$V1227&gt;0))</formula>
    </cfRule>
  </conditionalFormatting>
  <conditionalFormatting sqref="AK1229">
    <cfRule type="expression" dxfId="200" priority="252">
      <formula>IF(AND($F1226=""),($V1226+$V1227&gt;0))</formula>
    </cfRule>
  </conditionalFormatting>
  <conditionalFormatting sqref="AL1229">
    <cfRule type="expression" dxfId="199" priority="251">
      <formula>IF(AND($F1226=""),($V1226+$V1227&gt;0))</formula>
    </cfRule>
  </conditionalFormatting>
  <conditionalFormatting sqref="AM1229">
    <cfRule type="expression" dxfId="198" priority="250">
      <formula>IF(AND($F1226=""),($V1226+$V1227&gt;0))</formula>
    </cfRule>
  </conditionalFormatting>
  <conditionalFormatting sqref="AG1229">
    <cfRule type="expression" dxfId="197" priority="249">
      <formula>IF(AND($F1226=""),($V1226+$V1227&gt;0))</formula>
    </cfRule>
  </conditionalFormatting>
  <conditionalFormatting sqref="AD1229">
    <cfRule type="expression" dxfId="196" priority="248">
      <formula>IF(AND($F1226=""),($V1226+$V1227&gt;0))</formula>
    </cfRule>
  </conditionalFormatting>
  <conditionalFormatting sqref="Q183 Q185 Q187 Q189 Q191 Q193 Q195 Q197 Q199">
    <cfRule type="expression" dxfId="195" priority="246" stopIfTrue="1">
      <formula>AND(Q183="",V184&gt;0)</formula>
    </cfRule>
  </conditionalFormatting>
  <conditionalFormatting sqref="Q185">
    <cfRule type="expression" dxfId="194" priority="244">
      <formula>AND($Q185="",$V186&gt;0)</formula>
    </cfRule>
  </conditionalFormatting>
  <conditionalFormatting sqref="Q224 Q226 Q228 Q230 Q232 Q234 Q236 Q238 Q240">
    <cfRule type="expression" dxfId="193" priority="242" stopIfTrue="1">
      <formula>AND(Q224="",V225&gt;0)</formula>
    </cfRule>
  </conditionalFormatting>
  <conditionalFormatting sqref="Q226">
    <cfRule type="expression" dxfId="192" priority="240">
      <formula>AND($Q226="",$V227&gt;0)</formula>
    </cfRule>
  </conditionalFormatting>
  <conditionalFormatting sqref="Q265 Q267 Q269 Q271 Q273 Q275 Q277 Q279 Q281">
    <cfRule type="expression" dxfId="191" priority="238" stopIfTrue="1">
      <formula>AND(Q265="",V266&gt;0)</formula>
    </cfRule>
  </conditionalFormatting>
  <conditionalFormatting sqref="Q267">
    <cfRule type="expression" dxfId="190" priority="236">
      <formula>AND($Q267="",$V268&gt;0)</formula>
    </cfRule>
  </conditionalFormatting>
  <conditionalFormatting sqref="Q306 Q308 Q310 Q312 Q314 Q316 Q318 Q320 Q322">
    <cfRule type="expression" dxfId="189" priority="234" stopIfTrue="1">
      <formula>AND(Q306="",V307&gt;0)</formula>
    </cfRule>
  </conditionalFormatting>
  <conditionalFormatting sqref="Q308">
    <cfRule type="expression" dxfId="188" priority="232">
      <formula>AND($Q308="",$V309&gt;0)</formula>
    </cfRule>
  </conditionalFormatting>
  <conditionalFormatting sqref="Q347 Q349 Q351 Q353 Q355 Q357 Q359 Q361 Q363">
    <cfRule type="expression" dxfId="187" priority="230" stopIfTrue="1">
      <formula>AND(Q347="",V348&gt;0)</formula>
    </cfRule>
  </conditionalFormatting>
  <conditionalFormatting sqref="Q349">
    <cfRule type="expression" dxfId="186" priority="228">
      <formula>AND($Q349="",$V350&gt;0)</formula>
    </cfRule>
  </conditionalFormatting>
  <conditionalFormatting sqref="Q388 Q390 Q392 Q394 Q396 Q398 Q400 Q402 Q404">
    <cfRule type="expression" dxfId="185" priority="226" stopIfTrue="1">
      <formula>AND(Q388="",V389&gt;0)</formula>
    </cfRule>
  </conditionalFormatting>
  <conditionalFormatting sqref="Q390">
    <cfRule type="expression" dxfId="184" priority="224">
      <formula>AND($Q390="",$V391&gt;0)</formula>
    </cfRule>
  </conditionalFormatting>
  <conditionalFormatting sqref="Q429 Q431 Q433 Q435 Q437 Q439 Q441 Q443 Q445">
    <cfRule type="expression" dxfId="183" priority="222" stopIfTrue="1">
      <formula>AND(Q429="",V430&gt;0)</formula>
    </cfRule>
  </conditionalFormatting>
  <conditionalFormatting sqref="Q431">
    <cfRule type="expression" dxfId="182" priority="220">
      <formula>AND($Q431="",$V432&gt;0)</formula>
    </cfRule>
  </conditionalFormatting>
  <conditionalFormatting sqref="Q470 Q472 Q474 Q476 Q478 Q480 Q482 Q484 Q486">
    <cfRule type="expression" dxfId="181" priority="218" stopIfTrue="1">
      <formula>AND(Q470="",V471&gt;0)</formula>
    </cfRule>
  </conditionalFormatting>
  <conditionalFormatting sqref="Q472">
    <cfRule type="expression" dxfId="180" priority="216">
      <formula>AND($Q472="",$V473&gt;0)</formula>
    </cfRule>
  </conditionalFormatting>
  <conditionalFormatting sqref="Q511 Q513 Q515 Q517 Q519 Q521 Q523 Q525 Q527">
    <cfRule type="expression" dxfId="179" priority="214" stopIfTrue="1">
      <formula>AND(Q511="",V512&gt;0)</formula>
    </cfRule>
  </conditionalFormatting>
  <conditionalFormatting sqref="Q513">
    <cfRule type="expression" dxfId="178" priority="212">
      <formula>AND($Q513="",$V514&gt;0)</formula>
    </cfRule>
  </conditionalFormatting>
  <conditionalFormatting sqref="Q552 Q554 Q556 Q558 Q560 Q562 Q564 Q566 Q568">
    <cfRule type="expression" dxfId="177" priority="210" stopIfTrue="1">
      <formula>AND(Q552="",V553&gt;0)</formula>
    </cfRule>
  </conditionalFormatting>
  <conditionalFormatting sqref="Q554">
    <cfRule type="expression" dxfId="176" priority="208">
      <formula>AND($Q554="",$V555&gt;0)</formula>
    </cfRule>
  </conditionalFormatting>
  <conditionalFormatting sqref="Q593 Q595 Q597 Q599 Q601 Q603 Q605 Q607 Q609">
    <cfRule type="expression" dxfId="175" priority="206" stopIfTrue="1">
      <formula>AND(Q593="",V594&gt;0)</formula>
    </cfRule>
  </conditionalFormatting>
  <conditionalFormatting sqref="Q595">
    <cfRule type="expression" dxfId="174" priority="204">
      <formula>AND($Q595="",$V596&gt;0)</formula>
    </cfRule>
  </conditionalFormatting>
  <conditionalFormatting sqref="Q634 Q636 Q638 Q640 Q642 Q644 Q646 Q648 Q650">
    <cfRule type="expression" dxfId="173" priority="202" stopIfTrue="1">
      <formula>AND(Q634="",V635&gt;0)</formula>
    </cfRule>
  </conditionalFormatting>
  <conditionalFormatting sqref="Q636">
    <cfRule type="expression" dxfId="172" priority="200">
      <formula>AND($Q636="",$V637&gt;0)</formula>
    </cfRule>
  </conditionalFormatting>
  <conditionalFormatting sqref="Q675 Q677 Q679 Q681 Q683 Q685 Q687 Q689 Q691">
    <cfRule type="expression" dxfId="171" priority="198" stopIfTrue="1">
      <formula>AND(Q675="",V676&gt;0)</formula>
    </cfRule>
  </conditionalFormatting>
  <conditionalFormatting sqref="Q677">
    <cfRule type="expression" dxfId="170" priority="196">
      <formula>AND($Q677="",$V678&gt;0)</formula>
    </cfRule>
  </conditionalFormatting>
  <conditionalFormatting sqref="Q716 Q718 Q720 Q722 Q724 Q726 Q728 Q730 Q732">
    <cfRule type="expression" dxfId="169" priority="194" stopIfTrue="1">
      <formula>AND(Q716="",V717&gt;0)</formula>
    </cfRule>
  </conditionalFormatting>
  <conditionalFormatting sqref="Q718">
    <cfRule type="expression" dxfId="168" priority="192">
      <formula>AND($Q718="",$V719&gt;0)</formula>
    </cfRule>
  </conditionalFormatting>
  <conditionalFormatting sqref="Q757 Q759 Q761 Q763 Q765 Q767 Q769 Q771 Q773">
    <cfRule type="expression" dxfId="167" priority="190" stopIfTrue="1">
      <formula>AND(Q757="",V758&gt;0)</formula>
    </cfRule>
  </conditionalFormatting>
  <conditionalFormatting sqref="Q759">
    <cfRule type="expression" dxfId="166" priority="188">
      <formula>AND($Q759="",$V760&gt;0)</formula>
    </cfRule>
  </conditionalFormatting>
  <conditionalFormatting sqref="Q798 Q800 Q802 Q804 Q806 Q808 Q810 Q812 Q814">
    <cfRule type="expression" dxfId="165" priority="186" stopIfTrue="1">
      <formula>AND(Q798="",V799&gt;0)</formula>
    </cfRule>
  </conditionalFormatting>
  <conditionalFormatting sqref="Q800">
    <cfRule type="expression" dxfId="164" priority="184">
      <formula>AND($Q800="",$V801&gt;0)</formula>
    </cfRule>
  </conditionalFormatting>
  <conditionalFormatting sqref="Q839 Q841 Q843 Q845 Q847 Q849 Q851 Q853 Q855">
    <cfRule type="expression" dxfId="163" priority="182" stopIfTrue="1">
      <formula>AND(Q839="",V840&gt;0)</formula>
    </cfRule>
  </conditionalFormatting>
  <conditionalFormatting sqref="Q841">
    <cfRule type="expression" dxfId="162" priority="180">
      <formula>AND($Q841="",$V842&gt;0)</formula>
    </cfRule>
  </conditionalFormatting>
  <conditionalFormatting sqref="Q880 Q882 Q884 Q886 Q888 Q890 Q892 Q894 Q896">
    <cfRule type="expression" dxfId="161" priority="178" stopIfTrue="1">
      <formula>AND(Q880="",V881&gt;0)</formula>
    </cfRule>
  </conditionalFormatting>
  <conditionalFormatting sqref="Q882">
    <cfRule type="expression" dxfId="160" priority="176">
      <formula>AND($Q882="",$V883&gt;0)</formula>
    </cfRule>
  </conditionalFormatting>
  <conditionalFormatting sqref="Q921 Q923 Q925 Q927 Q929 Q931 Q933 Q935 Q937">
    <cfRule type="expression" dxfId="159" priority="174" stopIfTrue="1">
      <formula>AND(Q921="",V922&gt;0)</formula>
    </cfRule>
  </conditionalFormatting>
  <conditionalFormatting sqref="Q923">
    <cfRule type="expression" dxfId="158" priority="172">
      <formula>AND($Q923="",$V924&gt;0)</formula>
    </cfRule>
  </conditionalFormatting>
  <conditionalFormatting sqref="Q962 Q964 Q966 Q968 Q970 Q972 Q974 Q976 Q978">
    <cfRule type="expression" dxfId="157" priority="170" stopIfTrue="1">
      <formula>AND(Q962="",V963&gt;0)</formula>
    </cfRule>
  </conditionalFormatting>
  <conditionalFormatting sqref="Q964">
    <cfRule type="expression" dxfId="156" priority="168">
      <formula>AND($Q964="",$V965&gt;0)</formula>
    </cfRule>
  </conditionalFormatting>
  <conditionalFormatting sqref="Q1003 Q1005 Q1007 Q1009 Q1011 Q1013 Q1015 Q1017 Q1019">
    <cfRule type="expression" dxfId="155" priority="166" stopIfTrue="1">
      <formula>AND(Q1003="",V1004&gt;0)</formula>
    </cfRule>
  </conditionalFormatting>
  <conditionalFormatting sqref="Q1005">
    <cfRule type="expression" dxfId="154" priority="164">
      <formula>AND($Q1005="",$V1006&gt;0)</formula>
    </cfRule>
  </conditionalFormatting>
  <conditionalFormatting sqref="Q1044 Q1046 Q1048 Q1050 Q1052 Q1054 Q1056 Q1058 Q1060">
    <cfRule type="expression" dxfId="153" priority="162" stopIfTrue="1">
      <formula>AND(Q1044="",V1045&gt;0)</formula>
    </cfRule>
  </conditionalFormatting>
  <conditionalFormatting sqref="Q1046">
    <cfRule type="expression" dxfId="152" priority="160">
      <formula>AND($Q1046="",$V1047&gt;0)</formula>
    </cfRule>
  </conditionalFormatting>
  <conditionalFormatting sqref="Q1085 Q1087 Q1089 Q1091 Q1093 Q1095 Q1097 Q1099 Q1101">
    <cfRule type="expression" dxfId="151" priority="158" stopIfTrue="1">
      <formula>AND(Q1085="",V1086&gt;0)</formula>
    </cfRule>
  </conditionalFormatting>
  <conditionalFormatting sqref="Q1087">
    <cfRule type="expression" dxfId="150" priority="156">
      <formula>AND($Q1087="",$V1088&gt;0)</formula>
    </cfRule>
  </conditionalFormatting>
  <conditionalFormatting sqref="Q1126 Q1128 Q1130 Q1132 Q1134 Q1136 Q1138 Q1140 Q1142">
    <cfRule type="expression" dxfId="149" priority="154" stopIfTrue="1">
      <formula>AND(Q1126="",V1127&gt;0)</formula>
    </cfRule>
  </conditionalFormatting>
  <conditionalFormatting sqref="Q1128">
    <cfRule type="expression" dxfId="148" priority="152">
      <formula>AND($Q1128="",$V1129&gt;0)</formula>
    </cfRule>
  </conditionalFormatting>
  <conditionalFormatting sqref="Q1167 Q1169 Q1171 Q1173 Q1175 Q1177 Q1179 Q1181 Q1183">
    <cfRule type="expression" dxfId="147" priority="150" stopIfTrue="1">
      <formula>AND(Q1167="",V1168&gt;0)</formula>
    </cfRule>
  </conditionalFormatting>
  <conditionalFormatting sqref="Q1169">
    <cfRule type="expression" dxfId="146" priority="148">
      <formula>AND($Q1169="",$V1170&gt;0)</formula>
    </cfRule>
  </conditionalFormatting>
  <conditionalFormatting sqref="Q1208 Q1210 Q1212 Q1214 Q1216 Q1218 Q1220 Q1222 Q1224">
    <cfRule type="expression" dxfId="145" priority="146" stopIfTrue="1">
      <formula>AND(Q1208="",V1209&gt;0)</formula>
    </cfRule>
  </conditionalFormatting>
  <conditionalFormatting sqref="Q1210">
    <cfRule type="expression" dxfId="144" priority="144">
      <formula>AND($Q1210="",$V1211&gt;0)</formula>
    </cfRule>
  </conditionalFormatting>
  <conditionalFormatting sqref="O60 O62 O64 O66 O68 O70 O72 O74 O76">
    <cfRule type="expression" dxfId="143" priority="143" stopIfTrue="1">
      <formula>AND(O60="",V61&gt;0)</formula>
    </cfRule>
  </conditionalFormatting>
  <conditionalFormatting sqref="O62">
    <cfRule type="expression" dxfId="142" priority="142" stopIfTrue="1">
      <formula>AND(O62="",V63&gt;0)</formula>
    </cfRule>
  </conditionalFormatting>
  <conditionalFormatting sqref="O105 O107 O109 O111 O113 O115 O117">
    <cfRule type="expression" dxfId="141" priority="141" stopIfTrue="1">
      <formula>AND(O105="",V106&gt;0)</formula>
    </cfRule>
  </conditionalFormatting>
  <conditionalFormatting sqref="O101 O103 O105 O107 O109 O111 O113 O115 O117">
    <cfRule type="expression" dxfId="140" priority="140" stopIfTrue="1">
      <formula>AND(O101="",V102&gt;0)</formula>
    </cfRule>
  </conditionalFormatting>
  <conditionalFormatting sqref="O103">
    <cfRule type="expression" dxfId="139" priority="139" stopIfTrue="1">
      <formula>AND(O103="",V104&gt;0)</formula>
    </cfRule>
  </conditionalFormatting>
  <conditionalFormatting sqref="O146 O148 O150 O152 O154 O156 O158">
    <cfRule type="expression" dxfId="138" priority="138" stopIfTrue="1">
      <formula>AND(O146="",V147&gt;0)</formula>
    </cfRule>
  </conditionalFormatting>
  <conditionalFormatting sqref="O142 O144 O146 O148 O150 O152 O154 O156 O158">
    <cfRule type="expression" dxfId="137" priority="137" stopIfTrue="1">
      <formula>AND(O142="",V143&gt;0)</formula>
    </cfRule>
  </conditionalFormatting>
  <conditionalFormatting sqref="O144">
    <cfRule type="expression" dxfId="136" priority="136" stopIfTrue="1">
      <formula>AND(O144="",V145&gt;0)</formula>
    </cfRule>
  </conditionalFormatting>
  <conditionalFormatting sqref="O187 O189 O191 O193 O195 O197 O199">
    <cfRule type="expression" dxfId="135" priority="135" stopIfTrue="1">
      <formula>AND(O187="",V188&gt;0)</formula>
    </cfRule>
  </conditionalFormatting>
  <conditionalFormatting sqref="O183 O185 O187 O189 O191 O193 O195 O197 O199">
    <cfRule type="expression" dxfId="134" priority="134" stopIfTrue="1">
      <formula>AND(O183="",V184&gt;0)</formula>
    </cfRule>
  </conditionalFormatting>
  <conditionalFormatting sqref="O185">
    <cfRule type="expression" dxfId="133" priority="133" stopIfTrue="1">
      <formula>AND(O185="",V186&gt;0)</formula>
    </cfRule>
  </conditionalFormatting>
  <conditionalFormatting sqref="O228 O230 O232 O234 O236 O238 O240">
    <cfRule type="expression" dxfId="132" priority="132" stopIfTrue="1">
      <formula>AND(O228="",V229&gt;0)</formula>
    </cfRule>
  </conditionalFormatting>
  <conditionalFormatting sqref="O224 O226 O228 O230 O232 O234 O236 O238 O240">
    <cfRule type="expression" dxfId="131" priority="131" stopIfTrue="1">
      <formula>AND(O224="",V225&gt;0)</formula>
    </cfRule>
  </conditionalFormatting>
  <conditionalFormatting sqref="O226">
    <cfRule type="expression" dxfId="130" priority="130" stopIfTrue="1">
      <formula>AND(O226="",V227&gt;0)</formula>
    </cfRule>
  </conditionalFormatting>
  <conditionalFormatting sqref="O269 O271 O273 O275 O277 O279 O281">
    <cfRule type="expression" dxfId="129" priority="129" stopIfTrue="1">
      <formula>AND(O269="",V270&gt;0)</formula>
    </cfRule>
  </conditionalFormatting>
  <conditionalFormatting sqref="O265 O267 O269 O271 O273 O275 O277 O279 O281">
    <cfRule type="expression" dxfId="128" priority="128" stopIfTrue="1">
      <formula>AND(O265="",V266&gt;0)</formula>
    </cfRule>
  </conditionalFormatting>
  <conditionalFormatting sqref="O267">
    <cfRule type="expression" dxfId="127" priority="127" stopIfTrue="1">
      <formula>AND(O267="",V268&gt;0)</formula>
    </cfRule>
  </conditionalFormatting>
  <conditionalFormatting sqref="O310 O312 O314 O316 O318 O320 O322">
    <cfRule type="expression" dxfId="126" priority="126" stopIfTrue="1">
      <formula>AND(O310="",V311&gt;0)</formula>
    </cfRule>
  </conditionalFormatting>
  <conditionalFormatting sqref="O306 O308 O310 O312 O314 O316 O318 O320 O322">
    <cfRule type="expression" dxfId="125" priority="125" stopIfTrue="1">
      <formula>AND(O306="",V307&gt;0)</formula>
    </cfRule>
  </conditionalFormatting>
  <conditionalFormatting sqref="O308">
    <cfRule type="expression" dxfId="124" priority="124" stopIfTrue="1">
      <formula>AND(O308="",V309&gt;0)</formula>
    </cfRule>
  </conditionalFormatting>
  <conditionalFormatting sqref="O351 O353 O355 O357 O359 O361 O363">
    <cfRule type="expression" dxfId="123" priority="123" stopIfTrue="1">
      <formula>AND(O351="",V352&gt;0)</formula>
    </cfRule>
  </conditionalFormatting>
  <conditionalFormatting sqref="O347 O349 O351 O353 O355 O357 O359 O361 O363">
    <cfRule type="expression" dxfId="122" priority="122" stopIfTrue="1">
      <formula>AND(O347="",V348&gt;0)</formula>
    </cfRule>
  </conditionalFormatting>
  <conditionalFormatting sqref="O349">
    <cfRule type="expression" dxfId="121" priority="121" stopIfTrue="1">
      <formula>AND(O349="",V350&gt;0)</formula>
    </cfRule>
  </conditionalFormatting>
  <conditionalFormatting sqref="O392 O394 O396 O398 O400 O402 O404">
    <cfRule type="expression" dxfId="120" priority="120" stopIfTrue="1">
      <formula>AND(O392="",V393&gt;0)</formula>
    </cfRule>
  </conditionalFormatting>
  <conditionalFormatting sqref="O388 O390 O392 O394 O396 O398 O400 O402 O404">
    <cfRule type="expression" dxfId="119" priority="119" stopIfTrue="1">
      <formula>AND(O388="",V389&gt;0)</formula>
    </cfRule>
  </conditionalFormatting>
  <conditionalFormatting sqref="O390">
    <cfRule type="expression" dxfId="118" priority="118" stopIfTrue="1">
      <formula>AND(O390="",V391&gt;0)</formula>
    </cfRule>
  </conditionalFormatting>
  <conditionalFormatting sqref="O433 O435 O437 O439 O441 O443 O445">
    <cfRule type="expression" dxfId="117" priority="117" stopIfTrue="1">
      <formula>AND(O433="",V434&gt;0)</formula>
    </cfRule>
  </conditionalFormatting>
  <conditionalFormatting sqref="O429 O431 O433 O435 O437 O439 O441 O443 O445">
    <cfRule type="expression" dxfId="116" priority="116" stopIfTrue="1">
      <formula>AND(O429="",V430&gt;0)</formula>
    </cfRule>
  </conditionalFormatting>
  <conditionalFormatting sqref="O431">
    <cfRule type="expression" dxfId="115" priority="115" stopIfTrue="1">
      <formula>AND(O431="",V432&gt;0)</formula>
    </cfRule>
  </conditionalFormatting>
  <conditionalFormatting sqref="O474 O476 O478 O480 O482 O484 O486">
    <cfRule type="expression" dxfId="114" priority="114" stopIfTrue="1">
      <formula>AND(O474="",V475&gt;0)</formula>
    </cfRule>
  </conditionalFormatting>
  <conditionalFormatting sqref="O470 O472 O474 O476 O478 O480 O482 O484 O486">
    <cfRule type="expression" dxfId="113" priority="113" stopIfTrue="1">
      <formula>AND(O470="",V471&gt;0)</formula>
    </cfRule>
  </conditionalFormatting>
  <conditionalFormatting sqref="O472">
    <cfRule type="expression" dxfId="112" priority="112" stopIfTrue="1">
      <formula>AND(O472="",V473&gt;0)</formula>
    </cfRule>
  </conditionalFormatting>
  <conditionalFormatting sqref="O515 O517 O519 O521 O523 O525 O527">
    <cfRule type="expression" dxfId="111" priority="111" stopIfTrue="1">
      <formula>AND(O515="",V516&gt;0)</formula>
    </cfRule>
  </conditionalFormatting>
  <conditionalFormatting sqref="O511 O513 O515 O517 O519 O521 O523 O525 O527">
    <cfRule type="expression" dxfId="110" priority="110" stopIfTrue="1">
      <formula>AND(O511="",V512&gt;0)</formula>
    </cfRule>
  </conditionalFormatting>
  <conditionalFormatting sqref="O513">
    <cfRule type="expression" dxfId="109" priority="109" stopIfTrue="1">
      <formula>AND(O513="",V514&gt;0)</formula>
    </cfRule>
  </conditionalFormatting>
  <conditionalFormatting sqref="O556 O558 O560 O562 O564 O566 O568">
    <cfRule type="expression" dxfId="108" priority="108" stopIfTrue="1">
      <formula>AND(O556="",V557&gt;0)</formula>
    </cfRule>
  </conditionalFormatting>
  <conditionalFormatting sqref="O552 O554 O556 O558 O560 O562 O564 O566 O568">
    <cfRule type="expression" dxfId="107" priority="107" stopIfTrue="1">
      <formula>AND(O552="",V553&gt;0)</formula>
    </cfRule>
  </conditionalFormatting>
  <conditionalFormatting sqref="O554">
    <cfRule type="expression" dxfId="106" priority="106" stopIfTrue="1">
      <formula>AND(O554="",V555&gt;0)</formula>
    </cfRule>
  </conditionalFormatting>
  <conditionalFormatting sqref="O597 O599 O601 O603 O605 O607 O609">
    <cfRule type="expression" dxfId="105" priority="105" stopIfTrue="1">
      <formula>AND(O597="",V598&gt;0)</formula>
    </cfRule>
  </conditionalFormatting>
  <conditionalFormatting sqref="O593 O595 O597 O599 O601 O603 O605 O607 O609">
    <cfRule type="expression" dxfId="104" priority="104" stopIfTrue="1">
      <formula>AND(O593="",V594&gt;0)</formula>
    </cfRule>
  </conditionalFormatting>
  <conditionalFormatting sqref="O595">
    <cfRule type="expression" dxfId="103" priority="103" stopIfTrue="1">
      <formula>AND(O595="",V596&gt;0)</formula>
    </cfRule>
  </conditionalFormatting>
  <conditionalFormatting sqref="O638 O640 O642 O644 O646 O648 O650">
    <cfRule type="expression" dxfId="102" priority="102" stopIfTrue="1">
      <formula>AND(O638="",V639&gt;0)</formula>
    </cfRule>
  </conditionalFormatting>
  <conditionalFormatting sqref="O634 O636 O638 O640 O642 O644 O646 O648 O650">
    <cfRule type="expression" dxfId="101" priority="101" stopIfTrue="1">
      <formula>AND(O634="",V635&gt;0)</formula>
    </cfRule>
  </conditionalFormatting>
  <conditionalFormatting sqref="O636">
    <cfRule type="expression" dxfId="100" priority="100" stopIfTrue="1">
      <formula>AND(O636="",V637&gt;0)</formula>
    </cfRule>
  </conditionalFormatting>
  <conditionalFormatting sqref="O679 O681 O683 O685 O687 O689 O691">
    <cfRule type="expression" dxfId="99" priority="99" stopIfTrue="1">
      <formula>AND(O679="",V680&gt;0)</formula>
    </cfRule>
  </conditionalFormatting>
  <conditionalFormatting sqref="O675 O677 O679 O681 O683 O685 O687 O689 O691">
    <cfRule type="expression" dxfId="98" priority="98" stopIfTrue="1">
      <formula>AND(O675="",V676&gt;0)</formula>
    </cfRule>
  </conditionalFormatting>
  <conditionalFormatting sqref="O677">
    <cfRule type="expression" dxfId="97" priority="97" stopIfTrue="1">
      <formula>AND(O677="",V678&gt;0)</formula>
    </cfRule>
  </conditionalFormatting>
  <conditionalFormatting sqref="O720 O722 O724 O726 O728 O730 O732">
    <cfRule type="expression" dxfId="96" priority="96" stopIfTrue="1">
      <formula>AND(O720="",V721&gt;0)</formula>
    </cfRule>
  </conditionalFormatting>
  <conditionalFormatting sqref="O716 O718 O720 O722 O724 O726 O728 O730 O732">
    <cfRule type="expression" dxfId="95" priority="95" stopIfTrue="1">
      <formula>AND(O716="",V717&gt;0)</formula>
    </cfRule>
  </conditionalFormatting>
  <conditionalFormatting sqref="O718">
    <cfRule type="expression" dxfId="94" priority="94" stopIfTrue="1">
      <formula>AND(O718="",V719&gt;0)</formula>
    </cfRule>
  </conditionalFormatting>
  <conditionalFormatting sqref="O761 O763 O765 O767 O769 O771 O773">
    <cfRule type="expression" dxfId="93" priority="93" stopIfTrue="1">
      <formula>AND(O761="",V762&gt;0)</formula>
    </cfRule>
  </conditionalFormatting>
  <conditionalFormatting sqref="O757 O759 O761 O763 O765 O767 O769 O771 O773">
    <cfRule type="expression" dxfId="92" priority="92" stopIfTrue="1">
      <formula>AND(O757="",V758&gt;0)</formula>
    </cfRule>
  </conditionalFormatting>
  <conditionalFormatting sqref="O759">
    <cfRule type="expression" dxfId="91" priority="91" stopIfTrue="1">
      <formula>AND(O759="",V760&gt;0)</formula>
    </cfRule>
  </conditionalFormatting>
  <conditionalFormatting sqref="O802 O804 O806 O808 O810 O812 O814">
    <cfRule type="expression" dxfId="90" priority="90" stopIfTrue="1">
      <formula>AND(O802="",V803&gt;0)</formula>
    </cfRule>
  </conditionalFormatting>
  <conditionalFormatting sqref="O798 O800 O802 O804 O806 O808 O810 O812 O814">
    <cfRule type="expression" dxfId="89" priority="89" stopIfTrue="1">
      <formula>AND(O798="",V799&gt;0)</formula>
    </cfRule>
  </conditionalFormatting>
  <conditionalFormatting sqref="O800">
    <cfRule type="expression" dxfId="88" priority="88" stopIfTrue="1">
      <formula>AND(O800="",V801&gt;0)</formula>
    </cfRule>
  </conditionalFormatting>
  <conditionalFormatting sqref="O843 O845 O847 O849 O851 O853 O855">
    <cfRule type="expression" dxfId="87" priority="87" stopIfTrue="1">
      <formula>AND(O843="",V844&gt;0)</formula>
    </cfRule>
  </conditionalFormatting>
  <conditionalFormatting sqref="O839 O841 O843 O845 O847 O849 O851 O853 O855">
    <cfRule type="expression" dxfId="86" priority="86" stopIfTrue="1">
      <formula>AND(O839="",V840&gt;0)</formula>
    </cfRule>
  </conditionalFormatting>
  <conditionalFormatting sqref="O841">
    <cfRule type="expression" dxfId="85" priority="85" stopIfTrue="1">
      <formula>AND(O841="",V842&gt;0)</formula>
    </cfRule>
  </conditionalFormatting>
  <conditionalFormatting sqref="O884 O886 O888 O890 O892 O894 O896">
    <cfRule type="expression" dxfId="84" priority="84" stopIfTrue="1">
      <formula>AND(O884="",V885&gt;0)</formula>
    </cfRule>
  </conditionalFormatting>
  <conditionalFormatting sqref="O880 O882 O884 O886 O888 O890 O892 O894 O896">
    <cfRule type="expression" dxfId="83" priority="83" stopIfTrue="1">
      <formula>AND(O880="",V881&gt;0)</formula>
    </cfRule>
  </conditionalFormatting>
  <conditionalFormatting sqref="O882">
    <cfRule type="expression" dxfId="82" priority="82" stopIfTrue="1">
      <formula>AND(O882="",V883&gt;0)</formula>
    </cfRule>
  </conditionalFormatting>
  <conditionalFormatting sqref="O925 O927 O929 O931 O933 O935 O937">
    <cfRule type="expression" dxfId="81" priority="81" stopIfTrue="1">
      <formula>AND(O925="",V926&gt;0)</formula>
    </cfRule>
  </conditionalFormatting>
  <conditionalFormatting sqref="O921 O923 O925 O927 O929 O931 O933 O935 O937">
    <cfRule type="expression" dxfId="80" priority="80" stopIfTrue="1">
      <formula>AND(O921="",V922&gt;0)</formula>
    </cfRule>
  </conditionalFormatting>
  <conditionalFormatting sqref="O923">
    <cfRule type="expression" dxfId="79" priority="79" stopIfTrue="1">
      <formula>AND(O923="",V924&gt;0)</formula>
    </cfRule>
  </conditionalFormatting>
  <conditionalFormatting sqref="O966 O968 O970 O972 O974 O976 O978">
    <cfRule type="expression" dxfId="78" priority="78" stopIfTrue="1">
      <formula>AND(O966="",V967&gt;0)</formula>
    </cfRule>
  </conditionalFormatting>
  <conditionalFormatting sqref="O962 O964 O966 O968 O970 O972 O974 O976 O978">
    <cfRule type="expression" dxfId="77" priority="77" stopIfTrue="1">
      <formula>AND(O962="",V963&gt;0)</formula>
    </cfRule>
  </conditionalFormatting>
  <conditionalFormatting sqref="O964">
    <cfRule type="expression" dxfId="76" priority="76" stopIfTrue="1">
      <formula>AND(O964="",V965&gt;0)</formula>
    </cfRule>
  </conditionalFormatting>
  <conditionalFormatting sqref="O1007 O1009 O1011 O1013 O1015 O1017 O1019">
    <cfRule type="expression" dxfId="75" priority="75" stopIfTrue="1">
      <formula>AND(O1007="",V1008&gt;0)</formula>
    </cfRule>
  </conditionalFormatting>
  <conditionalFormatting sqref="O1003 O1005 O1007 O1009 O1011 O1013 O1015 O1017 O1019">
    <cfRule type="expression" dxfId="74" priority="74" stopIfTrue="1">
      <formula>AND(O1003="",V1004&gt;0)</formula>
    </cfRule>
  </conditionalFormatting>
  <conditionalFormatting sqref="O1005">
    <cfRule type="expression" dxfId="73" priority="73" stopIfTrue="1">
      <formula>AND(O1005="",V1006&gt;0)</formula>
    </cfRule>
  </conditionalFormatting>
  <conditionalFormatting sqref="O1048 O1050 O1052 O1054 O1056 O1058 O1060">
    <cfRule type="expression" dxfId="72" priority="72" stopIfTrue="1">
      <formula>AND(O1048="",V1049&gt;0)</formula>
    </cfRule>
  </conditionalFormatting>
  <conditionalFormatting sqref="O1044 O1046 O1048 O1050 O1052 O1054 O1056 O1058 O1060">
    <cfRule type="expression" dxfId="71" priority="71" stopIfTrue="1">
      <formula>AND(O1044="",V1045&gt;0)</formula>
    </cfRule>
  </conditionalFormatting>
  <conditionalFormatting sqref="O1046">
    <cfRule type="expression" dxfId="70" priority="70" stopIfTrue="1">
      <formula>AND(O1046="",V1047&gt;0)</formula>
    </cfRule>
  </conditionalFormatting>
  <conditionalFormatting sqref="O1089 O1091 O1093 O1095 O1097 O1099 O1101">
    <cfRule type="expression" dxfId="69" priority="69" stopIfTrue="1">
      <formula>AND(O1089="",V1090&gt;0)</formula>
    </cfRule>
  </conditionalFormatting>
  <conditionalFormatting sqref="O1085 O1087 O1089 O1091 O1093 O1095 O1097 O1099 O1101">
    <cfRule type="expression" dxfId="68" priority="68" stopIfTrue="1">
      <formula>AND(O1085="",V1086&gt;0)</formula>
    </cfRule>
  </conditionalFormatting>
  <conditionalFormatting sqref="O1087">
    <cfRule type="expression" dxfId="67" priority="67" stopIfTrue="1">
      <formula>AND(O1087="",V1088&gt;0)</formula>
    </cfRule>
  </conditionalFormatting>
  <conditionalFormatting sqref="O1130 O1132 O1134 O1136 O1138 O1140 O1142">
    <cfRule type="expression" dxfId="66" priority="66" stopIfTrue="1">
      <formula>AND(O1130="",V1131&gt;0)</formula>
    </cfRule>
  </conditionalFormatting>
  <conditionalFormatting sqref="O1126 O1128 O1130 O1132 O1134 O1136 O1138 O1140 O1142">
    <cfRule type="expression" dxfId="65" priority="65" stopIfTrue="1">
      <formula>AND(O1126="",V1127&gt;0)</formula>
    </cfRule>
  </conditionalFormatting>
  <conditionalFormatting sqref="O1128">
    <cfRule type="expression" dxfId="64" priority="64" stopIfTrue="1">
      <formula>AND(O1128="",V1129&gt;0)</formula>
    </cfRule>
  </conditionalFormatting>
  <conditionalFormatting sqref="O1171 O1173 O1175 O1177 O1179 O1181 O1183">
    <cfRule type="expression" dxfId="63" priority="63" stopIfTrue="1">
      <formula>AND(O1171="",V1172&gt;0)</formula>
    </cfRule>
  </conditionalFormatting>
  <conditionalFormatting sqref="O1167 O1169 O1171 O1173 O1175 O1177 O1179 O1181 O1183">
    <cfRule type="expression" dxfId="62" priority="62" stopIfTrue="1">
      <formula>AND(O1167="",V1168&gt;0)</formula>
    </cfRule>
  </conditionalFormatting>
  <conditionalFormatting sqref="O1169">
    <cfRule type="expression" dxfId="61" priority="61" stopIfTrue="1">
      <formula>AND(O1169="",V1170&gt;0)</formula>
    </cfRule>
  </conditionalFormatting>
  <conditionalFormatting sqref="O1212 O1214 O1216 O1218 O1220 O1222 O1224">
    <cfRule type="expression" dxfId="60" priority="60" stopIfTrue="1">
      <formula>AND(O1212="",V1213&gt;0)</formula>
    </cfRule>
  </conditionalFormatting>
  <conditionalFormatting sqref="O1208 O1210 O1212 O1214 O1216 O1218 O1220 O1222 O1224">
    <cfRule type="expression" dxfId="59" priority="59" stopIfTrue="1">
      <formula>AND(O1208="",V1209&gt;0)</formula>
    </cfRule>
  </conditionalFormatting>
  <conditionalFormatting sqref="O1210">
    <cfRule type="expression" dxfId="58" priority="58" stopIfTrue="1">
      <formula>AND(O1210="",V1211&gt;0)</formula>
    </cfRule>
  </conditionalFormatting>
  <conditionalFormatting sqref="AN16 AN18 AN20 AN22 AN24">
    <cfRule type="expression" dxfId="57" priority="57" stopIfTrue="1">
      <formula>AND(V16="",AN16&gt;0)</formula>
    </cfRule>
  </conditionalFormatting>
  <conditionalFormatting sqref="AN60 AN62 AN64 AN66 AN68 AN70 AN72 AN74 AN76">
    <cfRule type="expression" dxfId="56" priority="56" stopIfTrue="1">
      <formula>AND(V60="",AN60&gt;0)</formula>
    </cfRule>
  </conditionalFormatting>
  <conditionalFormatting sqref="AN101 AN103 AN105 AN107 AN109 AN111 AN113 AN115 AN117">
    <cfRule type="expression" dxfId="55" priority="55" stopIfTrue="1">
      <formula>AND(V101="",AN101&gt;0)</formula>
    </cfRule>
  </conditionalFormatting>
  <conditionalFormatting sqref="AN152:AR152 AN144:AR144 AN146:AR146 AN148:AR148 AN150:AR150 AN154:AR154 AN156:AR156 AN158:AR158 AN142:AR142">
    <cfRule type="expression" dxfId="54" priority="54" stopIfTrue="1">
      <formula>AND(V142="賃金で算定",AN142=0)</formula>
    </cfRule>
  </conditionalFormatting>
  <conditionalFormatting sqref="AN142 AN144 AN146 AN148 AN150 AN152 AN154 AN156 AN158">
    <cfRule type="expression" dxfId="53" priority="53" stopIfTrue="1">
      <formula>AND(V142="",AN142&gt;0)</formula>
    </cfRule>
  </conditionalFormatting>
  <conditionalFormatting sqref="AN193:AR193 AN185:AR185 AN187:AR187 AN189:AR189 AN191:AR191 AN195:AR195 AN197:AR197 AN199:AR199 AN183:AR183">
    <cfRule type="expression" dxfId="52" priority="52" stopIfTrue="1">
      <formula>AND(V183="賃金で算定",AN183=0)</formula>
    </cfRule>
  </conditionalFormatting>
  <conditionalFormatting sqref="AN183 AN185 AN187 AN189 AN191 AN193 AN195 AN197 AN199">
    <cfRule type="expression" dxfId="51" priority="51" stopIfTrue="1">
      <formula>AND(V183="",AN183&gt;0)</formula>
    </cfRule>
  </conditionalFormatting>
  <conditionalFormatting sqref="AN234:AR234 AN226:AR226 AN228:AR228 AN230:AR230 AN232:AR232 AN236:AR236 AN238:AR238 AN240:AR240 AN224:AR224">
    <cfRule type="expression" dxfId="50" priority="50" stopIfTrue="1">
      <formula>AND(V224="賃金で算定",AN224=0)</formula>
    </cfRule>
  </conditionalFormatting>
  <conditionalFormatting sqref="AN224 AN226 AN228 AN230 AN232 AN234 AN236 AN238 AN240">
    <cfRule type="expression" dxfId="49" priority="49" stopIfTrue="1">
      <formula>AND(V224="",AN224&gt;0)</formula>
    </cfRule>
  </conditionalFormatting>
  <conditionalFormatting sqref="AN275:AR275 AN267:AR267 AN269:AR269 AN271:AR271 AN273:AR273 AN277:AR277 AN279:AR279 AN281:AR281 AN265:AR265">
    <cfRule type="expression" dxfId="48" priority="48" stopIfTrue="1">
      <formula>AND(V265="賃金で算定",AN265=0)</formula>
    </cfRule>
  </conditionalFormatting>
  <conditionalFormatting sqref="AN265 AN267 AN269 AN271 AN273 AN275 AN277 AN279 AN281">
    <cfRule type="expression" dxfId="47" priority="47" stopIfTrue="1">
      <formula>AND(V265="",AN265&gt;0)</formula>
    </cfRule>
  </conditionalFormatting>
  <conditionalFormatting sqref="AN316:AR316 AN308:AR308 AN310:AR310 AN312:AR312 AN314:AR314 AN318:AR318 AN320:AR320 AN322:AR322 AN306:AR306">
    <cfRule type="expression" dxfId="46" priority="46" stopIfTrue="1">
      <formula>AND(V306="賃金で算定",AN306=0)</formula>
    </cfRule>
  </conditionalFormatting>
  <conditionalFormatting sqref="AN306 AN308 AN310 AN312 AN314 AN316 AN318 AN320 AN322">
    <cfRule type="expression" dxfId="45" priority="45" stopIfTrue="1">
      <formula>AND(V306="",AN306&gt;0)</formula>
    </cfRule>
  </conditionalFormatting>
  <conditionalFormatting sqref="AN357:AR357 AN349:AR349 AN351:AR351 AN353:AR353 AN355:AR355 AN359:AR359 AN361:AR361 AN363:AR363 AN347:AR347">
    <cfRule type="expression" dxfId="44" priority="44" stopIfTrue="1">
      <formula>AND(V347="賃金で算定",AN347=0)</formula>
    </cfRule>
  </conditionalFormatting>
  <conditionalFormatting sqref="AN347 AN349 AN351 AN353 AN355 AN357 AN359 AN361 AN363">
    <cfRule type="expression" dxfId="43" priority="43" stopIfTrue="1">
      <formula>AND(V347="",AN347&gt;0)</formula>
    </cfRule>
  </conditionalFormatting>
  <conditionalFormatting sqref="AN398:AR398 AN390:AR390 AN392:AR392 AN394:AR394 AN396:AR396 AN400:AR400 AN402:AR402 AN404:AR404 AN388:AR388">
    <cfRule type="expression" dxfId="42" priority="42" stopIfTrue="1">
      <formula>AND(V388="賃金で算定",AN388=0)</formula>
    </cfRule>
  </conditionalFormatting>
  <conditionalFormatting sqref="AN388 AN390 AN392 AN394 AN396 AN398 AN400 AN402 AN404">
    <cfRule type="expression" dxfId="41" priority="41" stopIfTrue="1">
      <formula>AND(V388="",AN388&gt;0)</formula>
    </cfRule>
  </conditionalFormatting>
  <conditionalFormatting sqref="AN439:AR439 AN431:AR431 AN433:AR433 AN435:AR435 AN437:AR437 AN441:AR441 AN443:AR443 AN445:AR445 AN429:AR429">
    <cfRule type="expression" dxfId="40" priority="40" stopIfTrue="1">
      <formula>AND(V429="賃金で算定",AN429=0)</formula>
    </cfRule>
  </conditionalFormatting>
  <conditionalFormatting sqref="AN429 AN431 AN433 AN435 AN437 AN439 AN441 AN443 AN445">
    <cfRule type="expression" dxfId="39" priority="39" stopIfTrue="1">
      <formula>AND(V429="",AN429&gt;0)</formula>
    </cfRule>
  </conditionalFormatting>
  <conditionalFormatting sqref="AN480:AR480 AN472:AR472 AN474:AR474 AN476:AR476 AN478:AR478 AN482:AR482 AN484:AR484 AN486:AR486 AN470:AR470">
    <cfRule type="expression" dxfId="38" priority="38" stopIfTrue="1">
      <formula>AND(V470="賃金で算定",AN470=0)</formula>
    </cfRule>
  </conditionalFormatting>
  <conditionalFormatting sqref="AN470 AN472 AN474 AN476 AN478 AN480 AN482 AN484 AN486">
    <cfRule type="expression" dxfId="37" priority="37" stopIfTrue="1">
      <formula>AND(V470="",AN470&gt;0)</formula>
    </cfRule>
  </conditionalFormatting>
  <conditionalFormatting sqref="AN521:AR521 AN513:AR513 AN515:AR515 AN517:AR517 AN519:AR519 AN523:AR523 AN525:AR525 AN527:AR527 AN511:AR511">
    <cfRule type="expression" dxfId="36" priority="36" stopIfTrue="1">
      <formula>AND(V511="賃金で算定",AN511=0)</formula>
    </cfRule>
  </conditionalFormatting>
  <conditionalFormatting sqref="AN511 AN513 AN515 AN517 AN519 AN521 AN523 AN525 AN527">
    <cfRule type="expression" dxfId="35" priority="35" stopIfTrue="1">
      <formula>AND(V511="",AN511&gt;0)</formula>
    </cfRule>
  </conditionalFormatting>
  <conditionalFormatting sqref="AN562:AR562 AN554:AR554 AN556:AR556 AN558:AR558 AN560:AR560 AN564:AR564 AN566:AR566 AN568:AR568 AN552:AR552">
    <cfRule type="expression" dxfId="34" priority="34" stopIfTrue="1">
      <formula>AND(V552="賃金で算定",AN552=0)</formula>
    </cfRule>
  </conditionalFormatting>
  <conditionalFormatting sqref="AN552 AN554 AN556 AN558 AN560 AN562 AN564 AN566 AN568">
    <cfRule type="expression" dxfId="33" priority="33" stopIfTrue="1">
      <formula>AND(V552="",AN552&gt;0)</formula>
    </cfRule>
  </conditionalFormatting>
  <conditionalFormatting sqref="AN603:AR603 AN595:AR595 AN597:AR597 AN599:AR599 AN601:AR601 AN605:AR605 AN607:AR607 AN609:AR609 AN593:AR593">
    <cfRule type="expression" dxfId="32" priority="32" stopIfTrue="1">
      <formula>AND(V593="賃金で算定",AN593=0)</formula>
    </cfRule>
  </conditionalFormatting>
  <conditionalFormatting sqref="AN593 AN595 AN597 AN599 AN601 AN603 AN605 AN607 AN609">
    <cfRule type="expression" dxfId="31" priority="31" stopIfTrue="1">
      <formula>AND(V593="",AN593&gt;0)</formula>
    </cfRule>
  </conditionalFormatting>
  <conditionalFormatting sqref="AN644:AR644 AN636:AR636 AN638:AR638 AN640:AR640 AN642:AR642 AN646:AR646 AN648:AR648 AN650:AR650 AN634:AR634">
    <cfRule type="expression" dxfId="30" priority="30" stopIfTrue="1">
      <formula>AND(V634="賃金で算定",AN634=0)</formula>
    </cfRule>
  </conditionalFormatting>
  <conditionalFormatting sqref="AN634 AN636 AN638 AN640 AN642 AN644 AN646 AN648 AN650">
    <cfRule type="expression" dxfId="29" priority="29" stopIfTrue="1">
      <formula>AND(V634="",AN634&gt;0)</formula>
    </cfRule>
  </conditionalFormatting>
  <conditionalFormatting sqref="AN685:AR685 AN677:AR677 AN679:AR679 AN681:AR681 AN683:AR683 AN687:AR687 AN689:AR689 AN691:AR691 AN675:AR675">
    <cfRule type="expression" dxfId="28" priority="28" stopIfTrue="1">
      <formula>AND(V675="賃金で算定",AN675=0)</formula>
    </cfRule>
  </conditionalFormatting>
  <conditionalFormatting sqref="AN675 AN677 AN679 AN681 AN683 AN685 AN687 AN689 AN691">
    <cfRule type="expression" dxfId="27" priority="27" stopIfTrue="1">
      <formula>AND(V675="",AN675&gt;0)</formula>
    </cfRule>
  </conditionalFormatting>
  <conditionalFormatting sqref="AN726:AR726 AN718:AR718 AN720:AR720 AN722:AR722 AN724:AR724 AN728:AR728 AN730:AR730 AN732:AR732 AN716:AR716">
    <cfRule type="expression" dxfId="26" priority="26" stopIfTrue="1">
      <formula>AND(V716="賃金で算定",AN716=0)</formula>
    </cfRule>
  </conditionalFormatting>
  <conditionalFormatting sqref="AN716 AN718 AN720 AN722 AN724 AN726 AN728 AN730 AN732">
    <cfRule type="expression" dxfId="25" priority="25" stopIfTrue="1">
      <formula>AND(V716="",AN716&gt;0)</formula>
    </cfRule>
  </conditionalFormatting>
  <conditionalFormatting sqref="AN767:AR767 AN759:AR759 AN761:AR761 AN763:AR763 AN765:AR765 AN769:AR769 AN771:AR771 AN773:AR773 AN757:AR757">
    <cfRule type="expression" dxfId="24" priority="24" stopIfTrue="1">
      <formula>AND(V757="賃金で算定",AN757=0)</formula>
    </cfRule>
  </conditionalFormatting>
  <conditionalFormatting sqref="AN757 AN759 AN761 AN763 AN765 AN767 AN769 AN771 AN773">
    <cfRule type="expression" dxfId="23" priority="23" stopIfTrue="1">
      <formula>AND(V757="",AN757&gt;0)</formula>
    </cfRule>
  </conditionalFormatting>
  <conditionalFormatting sqref="AN808:AR808 AN800:AR800 AN802:AR802 AN804:AR804 AN806:AR806 AN810:AR810 AN812:AR812 AN814:AR814 AN798:AR798">
    <cfRule type="expression" dxfId="22" priority="22" stopIfTrue="1">
      <formula>AND(V798="賃金で算定",AN798=0)</formula>
    </cfRule>
  </conditionalFormatting>
  <conditionalFormatting sqref="AN798 AN800 AN802 AN804 AN806 AN808 AN810 AN812 AN814">
    <cfRule type="expression" dxfId="21" priority="21" stopIfTrue="1">
      <formula>AND(V798="",AN798&gt;0)</formula>
    </cfRule>
  </conditionalFormatting>
  <conditionalFormatting sqref="AN849:AR849 AN841:AR841 AN843:AR843 AN845:AR845 AN847:AR847 AN851:AR851 AN853:AR853 AN855:AR855 AN839:AR839">
    <cfRule type="expression" dxfId="20" priority="20" stopIfTrue="1">
      <formula>AND(V839="賃金で算定",AN839=0)</formula>
    </cfRule>
  </conditionalFormatting>
  <conditionalFormatting sqref="AN839 AN841 AN843 AN845 AN847 AN849 AN851 AN853 AN855">
    <cfRule type="expression" dxfId="19" priority="19" stopIfTrue="1">
      <formula>AND(V839="",AN839&gt;0)</formula>
    </cfRule>
  </conditionalFormatting>
  <conditionalFormatting sqref="AN890:AR890 AN882:AR882 AN884:AR884 AN886:AR886 AN888:AR888 AN892:AR892 AN894:AR894 AN896:AR896 AN880:AR880">
    <cfRule type="expression" dxfId="18" priority="18" stopIfTrue="1">
      <formula>AND(V880="賃金で算定",AN880=0)</formula>
    </cfRule>
  </conditionalFormatting>
  <conditionalFormatting sqref="AN880 AN882 AN884 AN886 AN888 AN890 AN892 AN894 AN896">
    <cfRule type="expression" dxfId="17" priority="17" stopIfTrue="1">
      <formula>AND(V880="",AN880&gt;0)</formula>
    </cfRule>
  </conditionalFormatting>
  <conditionalFormatting sqref="AN931:AR931 AN923:AR923 AN925:AR925 AN927:AR927 AN929:AR929 AN933:AR933 AN935:AR935 AN937:AR937 AN921:AR921">
    <cfRule type="expression" dxfId="16" priority="16" stopIfTrue="1">
      <formula>AND(V921="賃金で算定",AN921=0)</formula>
    </cfRule>
  </conditionalFormatting>
  <conditionalFormatting sqref="AN921 AN923 AN925 AN927 AN929 AN931 AN933 AN935 AN937">
    <cfRule type="expression" dxfId="15" priority="15" stopIfTrue="1">
      <formula>AND(V921="",AN921&gt;0)</formula>
    </cfRule>
  </conditionalFormatting>
  <conditionalFormatting sqref="AN972:AR972 AN964:AR964 AN966:AR966 AN968:AR968 AN970:AR970 AN974:AR974 AN976:AR976 AN978:AR978 AN962:AR962">
    <cfRule type="expression" dxfId="14" priority="14" stopIfTrue="1">
      <formula>AND(V962="賃金で算定",AN962=0)</formula>
    </cfRule>
  </conditionalFormatting>
  <conditionalFormatting sqref="AN962 AN964 AN966 AN968 AN970 AN972 AN974 AN976 AN978">
    <cfRule type="expression" dxfId="13" priority="13" stopIfTrue="1">
      <formula>AND(V962="",AN962&gt;0)</formula>
    </cfRule>
  </conditionalFormatting>
  <conditionalFormatting sqref="AN1013:AR1013 AN1005:AR1005 AN1007:AR1007 AN1009:AR1009 AN1011:AR1011 AN1015:AR1015 AN1017:AR1017 AN1019:AR1019 AN1003:AR1003">
    <cfRule type="expression" dxfId="12" priority="12" stopIfTrue="1">
      <formula>AND(V1003="賃金で算定",AN1003=0)</formula>
    </cfRule>
  </conditionalFormatting>
  <conditionalFormatting sqref="AN1003 AN1005 AN1007 AN1009 AN1011 AN1013 AN1015 AN1017 AN1019">
    <cfRule type="expression" dxfId="11" priority="11" stopIfTrue="1">
      <formula>AND(V1003="",AN1003&gt;0)</formula>
    </cfRule>
  </conditionalFormatting>
  <conditionalFormatting sqref="AN1054:AR1054 AN1046:AR1046 AN1048:AR1048 AN1050:AR1050 AN1052:AR1052 AN1056:AR1056 AN1058:AR1058 AN1060:AR1060 AN1044:AR1044">
    <cfRule type="expression" dxfId="10" priority="10" stopIfTrue="1">
      <formula>AND(V1044="賃金で算定",AN1044=0)</formula>
    </cfRule>
  </conditionalFormatting>
  <conditionalFormatting sqref="AN1044 AN1046 AN1048 AN1050 AN1052 AN1054 AN1056 AN1058 AN1060">
    <cfRule type="expression" dxfId="9" priority="9" stopIfTrue="1">
      <formula>AND(V1044="",AN1044&gt;0)</formula>
    </cfRule>
  </conditionalFormatting>
  <conditionalFormatting sqref="AN1095:AR1095 AN1087:AR1087 AN1089:AR1089 AN1091:AR1091 AN1093:AR1093 AN1097:AR1097 AN1099:AR1099 AN1101:AR1101 AN1085:AR1085">
    <cfRule type="expression" dxfId="8" priority="8" stopIfTrue="1">
      <formula>AND(V1085="賃金で算定",AN1085=0)</formula>
    </cfRule>
  </conditionalFormatting>
  <conditionalFormatting sqref="AN1085 AN1087 AN1089 AN1091 AN1093 AN1095 AN1097 AN1099 AN1101">
    <cfRule type="expression" dxfId="7" priority="7" stopIfTrue="1">
      <formula>AND(V1085="",AN1085&gt;0)</formula>
    </cfRule>
  </conditionalFormatting>
  <conditionalFormatting sqref="AN1136:AR1136 AN1128:AR1128 AN1130:AR1130 AN1132:AR1132 AN1134:AR1134 AN1138:AR1138 AN1140:AR1140 AN1142:AR1142 AN1126:AR1126">
    <cfRule type="expression" dxfId="6" priority="6" stopIfTrue="1">
      <formula>AND(V1126="賃金で算定",AN1126=0)</formula>
    </cfRule>
  </conditionalFormatting>
  <conditionalFormatting sqref="AN1126 AN1128 AN1130 AN1132 AN1134 AN1136 AN1138 AN1140 AN1142">
    <cfRule type="expression" dxfId="5" priority="5" stopIfTrue="1">
      <formula>AND(V1126="",AN1126&gt;0)</formula>
    </cfRule>
  </conditionalFormatting>
  <conditionalFormatting sqref="AN1177:AR1177 AN1169:AR1169 AN1171:AR1171 AN1173:AR1173 AN1175:AR1175 AN1179:AR1179 AN1181:AR1181 AN1183:AR1183 AN1167:AR1167">
    <cfRule type="expression" dxfId="4" priority="4" stopIfTrue="1">
      <formula>AND(V1167="賃金で算定",AN1167=0)</formula>
    </cfRule>
  </conditionalFormatting>
  <conditionalFormatting sqref="AN1167 AN1169 AN1171 AN1173 AN1175 AN1177 AN1179 AN1181 AN1183">
    <cfRule type="expression" dxfId="3" priority="3" stopIfTrue="1">
      <formula>AND(V1167="",AN1167&gt;0)</formula>
    </cfRule>
  </conditionalFormatting>
  <conditionalFormatting sqref="AN1218:AR1218 AN1210:AR1210 AN1212:AR1212 AN1214:AR1214 AN1216:AR1216 AN1220:AR1220 AN1222:AR1222 AN1224:AR1224 AN1208:AR1208">
    <cfRule type="expression" dxfId="2" priority="2" stopIfTrue="1">
      <formula>AND(V1208="賃金で算定",AN1208=0)</formula>
    </cfRule>
  </conditionalFormatting>
  <conditionalFormatting sqref="AN1208 AN1210 AN1212 AN1214 AN1216 AN1218 AN1220 AN1222 AN1224">
    <cfRule type="expression" dxfId="1" priority="1" stopIfTrue="1">
      <formula>AND(V1208="",AN1208&gt;0)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xr:uid="{00000000-0002-0000-0000-000007000000}">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list" allowBlank="1" showInputMessage="1" showErrorMessage="1" sqref="Q1167:Q1184 Q1208:Q1225 Q429:Q446 Q1126:Q1143 Q1085:Q1102 Q1044:Q1061 Q1003:Q1020 Q962:Q979 Q921:Q938 Q880:Q897 Q839:Q856 Q798:Q815 Q757:Q774 Q716:Q733 Q675:Q692 Q634:Q651 Q593:Q610 Q552:Q569 Q511:Q528 Q470:Q487" xr:uid="{00000000-0002-0000-0000-000029000000}">
      <formula1>IF(O429=事業の期間・最大値,$BD$16:$BD$18,$BE$16:$BE$27)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A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B000000}">
      <formula1>V16="賃金で算定"</formula1>
    </dataValidation>
    <dataValidation type="whole" allowBlank="1" showInputMessage="1" showErrorMessage="1" sqref="O1208:O1225 O60:O77 O101:O118 O142:O159 O183:O200 O224:O241 O265:O282 O306:O323 O347:O364 O388:O405 O429:O446 O470:O487 O511:O528 O552:O569 O593:O610 O634:O651 O675:O692 O716:O733 O757:O774 O798:O815 O839:O856 O880:O897 O921:O938 O962:O979 O1003:O1020 O1044:O1061 O1085:O1102 O1126:O1143 O1167:O1184 O17:O25" xr:uid="{00000000-0002-0000-0000-00002C000000}">
      <formula1>事業の期間・最小値</formula1>
      <formula2>IF(Q17&gt;3,事業の期間・最大値-1,事業の期間・最大値)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C33" sqref="AC33:AS33"/>
    </sheetView>
  </sheetViews>
  <sheetFormatPr defaultColWidth="0" defaultRowHeight="12.95" customHeight="1" zeroHeight="1"/>
  <cols>
    <col min="1" max="1" width="1.5" style="83" customWidth="1"/>
    <col min="2" max="14" width="3.625" style="83" customWidth="1"/>
    <col min="15" max="18" width="3.125" style="83" customWidth="1"/>
    <col min="19" max="19" width="3" style="83" customWidth="1"/>
    <col min="20" max="24" width="3.125" style="83" customWidth="1"/>
    <col min="25" max="25" width="2.125" style="83" customWidth="1"/>
    <col min="26" max="28" width="3.125" style="83" customWidth="1"/>
    <col min="29" max="29" width="2.125" style="83" customWidth="1"/>
    <col min="30" max="32" width="3.125" style="83" customWidth="1"/>
    <col min="33" max="33" width="2.125" style="83" customWidth="1"/>
    <col min="34" max="36" width="3.125" style="83" customWidth="1"/>
    <col min="37" max="37" width="2.125" style="83" customWidth="1"/>
    <col min="38" max="43" width="3.125" style="83" customWidth="1"/>
    <col min="44" max="44" width="1.25" style="83" customWidth="1"/>
    <col min="45" max="45" width="2" style="83" customWidth="1"/>
    <col min="46" max="46" width="1.375" style="83" customWidth="1"/>
    <col min="47" max="16384" width="9" style="83" hidden="1"/>
  </cols>
  <sheetData>
    <row r="1" spans="1:45" ht="6" customHeight="1"/>
    <row r="2" spans="1:45" ht="24" customHeight="1">
      <c r="X2" s="84"/>
      <c r="Y2" s="84"/>
      <c r="Z2" s="85"/>
      <c r="AA2" s="85"/>
      <c r="AB2" s="85"/>
      <c r="AC2" s="85"/>
      <c r="AD2" s="85"/>
      <c r="AE2" s="85"/>
      <c r="AF2" s="85"/>
      <c r="AG2" s="85"/>
      <c r="AH2" s="85"/>
      <c r="AI2" s="85"/>
      <c r="AJ2" s="85"/>
      <c r="AK2" s="85"/>
      <c r="AL2" s="85"/>
      <c r="AM2" s="85"/>
      <c r="AN2" s="85"/>
      <c r="AO2" s="85"/>
      <c r="AP2" s="85"/>
      <c r="AQ2" s="85"/>
      <c r="AR2" s="85"/>
      <c r="AS2" s="85"/>
    </row>
    <row r="3" spans="1:45" ht="9" customHeight="1">
      <c r="U3" s="99"/>
      <c r="V3" s="99"/>
      <c r="W3" s="99"/>
      <c r="X3" s="99"/>
      <c r="Y3" s="99"/>
      <c r="Z3" s="100"/>
      <c r="AA3" s="100"/>
      <c r="AB3" s="92"/>
      <c r="AC3" s="92"/>
      <c r="AD3" s="92"/>
      <c r="AE3" s="92"/>
      <c r="AF3" s="92"/>
      <c r="AG3" s="92"/>
      <c r="AH3" s="92"/>
      <c r="AI3" s="92"/>
      <c r="AJ3" s="92"/>
      <c r="AK3" s="92"/>
      <c r="AL3" s="92"/>
      <c r="AM3" s="92"/>
      <c r="AN3" s="92"/>
      <c r="AO3" s="92"/>
      <c r="AP3" s="92"/>
      <c r="AQ3" s="92"/>
      <c r="AR3" s="92"/>
      <c r="AS3" s="92"/>
    </row>
    <row r="4" spans="1:45" ht="17.25" customHeight="1">
      <c r="B4" s="86" t="s">
        <v>9</v>
      </c>
      <c r="U4" s="101" t="s">
        <v>59</v>
      </c>
      <c r="V4" s="99"/>
      <c r="W4" s="99"/>
      <c r="X4" s="99"/>
      <c r="Y4" s="99"/>
      <c r="AC4" s="118"/>
    </row>
    <row r="5" spans="1:45" ht="12.95" customHeight="1">
      <c r="M5" s="102"/>
      <c r="N5" s="835" t="s">
        <v>60</v>
      </c>
      <c r="O5" s="835"/>
      <c r="P5" s="835"/>
      <c r="Q5" s="835"/>
      <c r="R5" s="835"/>
      <c r="S5" s="835"/>
      <c r="T5" s="835"/>
      <c r="U5" s="835"/>
      <c r="V5" s="835"/>
      <c r="W5" s="835"/>
      <c r="X5" s="835"/>
      <c r="Y5" s="835"/>
      <c r="Z5" s="835"/>
      <c r="AA5" s="835"/>
      <c r="AB5" s="835"/>
      <c r="AC5" s="835"/>
      <c r="AD5" s="835"/>
      <c r="AE5" s="835"/>
      <c r="AF5" s="102"/>
      <c r="AM5" s="850" t="s">
        <v>327</v>
      </c>
      <c r="AN5" s="851"/>
      <c r="AO5" s="851"/>
      <c r="AP5" s="852"/>
    </row>
    <row r="6" spans="1:45" ht="12.95" customHeight="1">
      <c r="M6" s="103"/>
      <c r="N6" s="836"/>
      <c r="O6" s="836"/>
      <c r="P6" s="836"/>
      <c r="Q6" s="836"/>
      <c r="R6" s="836"/>
      <c r="S6" s="836"/>
      <c r="T6" s="836"/>
      <c r="U6" s="836"/>
      <c r="V6" s="836"/>
      <c r="W6" s="836"/>
      <c r="X6" s="836"/>
      <c r="Y6" s="836"/>
      <c r="Z6" s="836"/>
      <c r="AA6" s="836"/>
      <c r="AB6" s="836"/>
      <c r="AC6" s="836"/>
      <c r="AD6" s="836"/>
      <c r="AE6" s="836"/>
      <c r="AF6" s="103"/>
      <c r="AM6" s="853"/>
      <c r="AN6" s="854"/>
      <c r="AO6" s="854"/>
      <c r="AP6" s="855"/>
    </row>
    <row r="7" spans="1:45" ht="12.75" customHeight="1">
      <c r="AM7" s="396"/>
      <c r="AN7" s="396"/>
    </row>
    <row r="8" spans="1:45" ht="6" customHeight="1"/>
    <row r="9" spans="1:45" ht="12" customHeight="1">
      <c r="B9" s="725" t="s">
        <v>2</v>
      </c>
      <c r="C9" s="726"/>
      <c r="D9" s="726"/>
      <c r="E9" s="726"/>
      <c r="F9" s="726"/>
      <c r="G9" s="726"/>
      <c r="H9" s="726"/>
      <c r="I9" s="805"/>
      <c r="J9" s="750" t="s">
        <v>10</v>
      </c>
      <c r="K9" s="750"/>
      <c r="L9" s="91" t="s">
        <v>3</v>
      </c>
      <c r="M9" s="750" t="s">
        <v>11</v>
      </c>
      <c r="N9" s="750"/>
      <c r="O9" s="756" t="s">
        <v>12</v>
      </c>
      <c r="P9" s="750"/>
      <c r="Q9" s="750"/>
      <c r="R9" s="750"/>
      <c r="S9" s="750"/>
      <c r="T9" s="750"/>
      <c r="U9" s="750" t="s">
        <v>13</v>
      </c>
      <c r="V9" s="750"/>
      <c r="W9" s="750"/>
      <c r="X9" s="85"/>
      <c r="Y9" s="85"/>
      <c r="Z9" s="85"/>
      <c r="AA9" s="85"/>
      <c r="AB9" s="85"/>
      <c r="AC9" s="85"/>
      <c r="AD9" s="85"/>
      <c r="AE9" s="85"/>
      <c r="AF9" s="85"/>
      <c r="AG9" s="85"/>
      <c r="AH9" s="85"/>
      <c r="AI9" s="85"/>
      <c r="AJ9" s="85"/>
      <c r="AK9" s="85"/>
      <c r="AL9" s="520">
        <f ca="1">'報告書（事業主控）'!AL9</f>
        <v>30</v>
      </c>
      <c r="AM9" s="839"/>
      <c r="AN9" s="681" t="s">
        <v>4</v>
      </c>
      <c r="AO9" s="681"/>
      <c r="AP9" s="521">
        <f>'報告書（事業主控）'!AP9</f>
        <v>1</v>
      </c>
      <c r="AQ9" s="521"/>
      <c r="AR9" s="681" t="s">
        <v>5</v>
      </c>
      <c r="AS9" s="747"/>
    </row>
    <row r="10" spans="1:45" ht="13.5" customHeight="1">
      <c r="B10" s="726"/>
      <c r="C10" s="726"/>
      <c r="D10" s="726"/>
      <c r="E10" s="726"/>
      <c r="F10" s="726"/>
      <c r="G10" s="726"/>
      <c r="H10" s="726"/>
      <c r="I10" s="805"/>
      <c r="J10" s="535">
        <f>'報告書（事業主控）'!J10</f>
        <v>0</v>
      </c>
      <c r="K10" s="806">
        <f>'報告書（事業主控）'!K10</f>
        <v>0</v>
      </c>
      <c r="L10" s="535">
        <f>'報告書（事業主控）'!L10</f>
        <v>0</v>
      </c>
      <c r="M10" s="844">
        <f>'報告書（事業主控）'!M10</f>
        <v>0</v>
      </c>
      <c r="N10" s="801">
        <f>'報告書（事業主控）'!N10</f>
        <v>0</v>
      </c>
      <c r="O10" s="535">
        <f>'報告書（事業主控）'!O10</f>
        <v>0</v>
      </c>
      <c r="P10" s="803">
        <f>'報告書（事業主控）'!P10</f>
        <v>0</v>
      </c>
      <c r="Q10" s="803">
        <f>'報告書（事業主控）'!Q10</f>
        <v>0</v>
      </c>
      <c r="R10" s="803">
        <f>'報告書（事業主控）'!R10</f>
        <v>0</v>
      </c>
      <c r="S10" s="803">
        <f>'報告書（事業主控）'!S10</f>
        <v>0</v>
      </c>
      <c r="T10" s="801">
        <f>'報告書（事業主控）'!T10</f>
        <v>0</v>
      </c>
      <c r="U10" s="535">
        <f>'報告書（事業主控）'!U10</f>
        <v>0</v>
      </c>
      <c r="V10" s="803">
        <f>'報告書（事業主控）'!V10</f>
        <v>0</v>
      </c>
      <c r="W10" s="837">
        <f>'報告書（事業主控）'!W10</f>
        <v>0</v>
      </c>
      <c r="X10" s="85"/>
      <c r="Y10" s="85"/>
      <c r="Z10" s="85"/>
      <c r="AA10" s="85"/>
      <c r="AB10" s="85"/>
      <c r="AC10" s="85"/>
      <c r="AD10" s="85"/>
      <c r="AE10" s="85"/>
      <c r="AF10" s="85"/>
      <c r="AG10" s="85"/>
      <c r="AH10" s="85"/>
      <c r="AI10" s="85"/>
      <c r="AJ10" s="85"/>
      <c r="AK10" s="85"/>
      <c r="AL10" s="840"/>
      <c r="AM10" s="841"/>
      <c r="AN10" s="682"/>
      <c r="AO10" s="682"/>
      <c r="AP10" s="523"/>
      <c r="AQ10" s="523"/>
      <c r="AR10" s="682"/>
      <c r="AS10" s="764"/>
    </row>
    <row r="11" spans="1:45" ht="9" customHeight="1">
      <c r="B11" s="726"/>
      <c r="C11" s="726"/>
      <c r="D11" s="726"/>
      <c r="E11" s="726"/>
      <c r="F11" s="726"/>
      <c r="G11" s="726"/>
      <c r="H11" s="726"/>
      <c r="I11" s="805"/>
      <c r="J11" s="536"/>
      <c r="K11" s="807"/>
      <c r="L11" s="536"/>
      <c r="M11" s="845"/>
      <c r="N11" s="802"/>
      <c r="O11" s="536"/>
      <c r="P11" s="804"/>
      <c r="Q11" s="804"/>
      <c r="R11" s="804"/>
      <c r="S11" s="804"/>
      <c r="T11" s="802"/>
      <c r="U11" s="536"/>
      <c r="V11" s="804"/>
      <c r="W11" s="838"/>
      <c r="X11" s="85"/>
      <c r="Y11" s="85"/>
      <c r="Z11" s="85"/>
      <c r="AA11" s="85"/>
      <c r="AB11" s="85"/>
      <c r="AC11" s="85"/>
      <c r="AD11" s="85"/>
      <c r="AE11" s="85"/>
      <c r="AF11" s="85"/>
      <c r="AG11" s="85"/>
      <c r="AH11" s="85"/>
      <c r="AI11" s="85"/>
      <c r="AJ11" s="85"/>
      <c r="AK11" s="85"/>
      <c r="AL11" s="842"/>
      <c r="AM11" s="843"/>
      <c r="AN11" s="683"/>
      <c r="AO11" s="683"/>
      <c r="AP11" s="525"/>
      <c r="AQ11" s="525"/>
      <c r="AR11" s="683"/>
      <c r="AS11" s="749"/>
    </row>
    <row r="12" spans="1:45" ht="6" customHeight="1">
      <c r="B12" s="727"/>
      <c r="C12" s="727"/>
      <c r="D12" s="727"/>
      <c r="E12" s="727"/>
      <c r="F12" s="727"/>
      <c r="G12" s="727"/>
      <c r="H12" s="727"/>
      <c r="I12" s="786"/>
      <c r="J12" s="536"/>
      <c r="K12" s="807"/>
      <c r="L12" s="536"/>
      <c r="M12" s="845"/>
      <c r="N12" s="802"/>
      <c r="O12" s="536"/>
      <c r="P12" s="804"/>
      <c r="Q12" s="804"/>
      <c r="R12" s="804"/>
      <c r="S12" s="804"/>
      <c r="T12" s="802"/>
      <c r="U12" s="536"/>
      <c r="V12" s="804"/>
      <c r="W12" s="838"/>
      <c r="X12" s="85"/>
      <c r="Y12" s="85"/>
      <c r="Z12" s="85"/>
      <c r="AA12" s="85"/>
      <c r="AB12" s="85"/>
      <c r="AC12" s="85"/>
      <c r="AD12" s="85"/>
      <c r="AE12" s="85"/>
      <c r="AF12" s="85"/>
      <c r="AG12" s="85"/>
      <c r="AH12" s="85"/>
      <c r="AI12" s="85"/>
      <c r="AJ12" s="85"/>
      <c r="AK12" s="85"/>
    </row>
    <row r="13" spans="1:45" s="84" customFormat="1" ht="15" customHeight="1">
      <c r="A13" s="83"/>
      <c r="B13" s="709" t="s">
        <v>14</v>
      </c>
      <c r="C13" s="710"/>
      <c r="D13" s="710"/>
      <c r="E13" s="710"/>
      <c r="F13" s="710"/>
      <c r="G13" s="710"/>
      <c r="H13" s="710"/>
      <c r="I13" s="711"/>
      <c r="J13" s="709" t="s">
        <v>6</v>
      </c>
      <c r="K13" s="710"/>
      <c r="L13" s="710"/>
      <c r="M13" s="710"/>
      <c r="N13" s="718"/>
      <c r="O13" s="721" t="s">
        <v>15</v>
      </c>
      <c r="P13" s="710"/>
      <c r="Q13" s="710"/>
      <c r="R13" s="710"/>
      <c r="S13" s="710"/>
      <c r="T13" s="710"/>
      <c r="U13" s="711"/>
      <c r="V13" s="93" t="s">
        <v>53</v>
      </c>
      <c r="W13" s="94"/>
      <c r="X13" s="94"/>
      <c r="Y13" s="724" t="s">
        <v>54</v>
      </c>
      <c r="Z13" s="724"/>
      <c r="AA13" s="724"/>
      <c r="AB13" s="724"/>
      <c r="AC13" s="724"/>
      <c r="AD13" s="724"/>
      <c r="AE13" s="724"/>
      <c r="AF13" s="724"/>
      <c r="AG13" s="724"/>
      <c r="AH13" s="724"/>
      <c r="AI13" s="94"/>
      <c r="AJ13" s="94"/>
      <c r="AK13" s="95"/>
      <c r="AL13" s="104" t="s">
        <v>55</v>
      </c>
      <c r="AM13" s="105"/>
      <c r="AN13" s="777" t="s">
        <v>61</v>
      </c>
      <c r="AO13" s="777"/>
      <c r="AP13" s="777"/>
      <c r="AQ13" s="777"/>
      <c r="AR13" s="777"/>
      <c r="AS13" s="778"/>
    </row>
    <row r="14" spans="1:45" s="84" customFormat="1" ht="13.5" customHeight="1">
      <c r="A14" s="83"/>
      <c r="B14" s="712"/>
      <c r="C14" s="713"/>
      <c r="D14" s="713"/>
      <c r="E14" s="713"/>
      <c r="F14" s="713"/>
      <c r="G14" s="713"/>
      <c r="H14" s="713"/>
      <c r="I14" s="714"/>
      <c r="J14" s="712"/>
      <c r="K14" s="713"/>
      <c r="L14" s="713"/>
      <c r="M14" s="713"/>
      <c r="N14" s="719"/>
      <c r="O14" s="722"/>
      <c r="P14" s="713"/>
      <c r="Q14" s="713"/>
      <c r="R14" s="713"/>
      <c r="S14" s="713"/>
      <c r="T14" s="713"/>
      <c r="U14" s="714"/>
      <c r="V14" s="728" t="s">
        <v>7</v>
      </c>
      <c r="W14" s="729"/>
      <c r="X14" s="729"/>
      <c r="Y14" s="730"/>
      <c r="Z14" s="734" t="s">
        <v>16</v>
      </c>
      <c r="AA14" s="735"/>
      <c r="AB14" s="735"/>
      <c r="AC14" s="736"/>
      <c r="AD14" s="740" t="s">
        <v>17</v>
      </c>
      <c r="AE14" s="741"/>
      <c r="AF14" s="741"/>
      <c r="AG14" s="742"/>
      <c r="AH14" s="746" t="s">
        <v>135</v>
      </c>
      <c r="AI14" s="681"/>
      <c r="AJ14" s="681"/>
      <c r="AK14" s="747"/>
      <c r="AL14" s="684" t="s">
        <v>18</v>
      </c>
      <c r="AM14" s="685"/>
      <c r="AN14" s="757" t="s">
        <v>19</v>
      </c>
      <c r="AO14" s="758"/>
      <c r="AP14" s="758"/>
      <c r="AQ14" s="758"/>
      <c r="AR14" s="759"/>
      <c r="AS14" s="760"/>
    </row>
    <row r="15" spans="1:45" s="84" customFormat="1" ht="13.5" customHeight="1">
      <c r="A15" s="83"/>
      <c r="B15" s="808"/>
      <c r="C15" s="809"/>
      <c r="D15" s="809"/>
      <c r="E15" s="809"/>
      <c r="F15" s="809"/>
      <c r="G15" s="809"/>
      <c r="H15" s="809"/>
      <c r="I15" s="810"/>
      <c r="J15" s="808"/>
      <c r="K15" s="809"/>
      <c r="L15" s="809"/>
      <c r="M15" s="809"/>
      <c r="N15" s="811"/>
      <c r="O15" s="820"/>
      <c r="P15" s="809"/>
      <c r="Q15" s="809"/>
      <c r="R15" s="809"/>
      <c r="S15" s="809"/>
      <c r="T15" s="809"/>
      <c r="U15" s="810"/>
      <c r="V15" s="731"/>
      <c r="W15" s="732"/>
      <c r="X15" s="732"/>
      <c r="Y15" s="733"/>
      <c r="Z15" s="737"/>
      <c r="AA15" s="738"/>
      <c r="AB15" s="738"/>
      <c r="AC15" s="739"/>
      <c r="AD15" s="743"/>
      <c r="AE15" s="744"/>
      <c r="AF15" s="744"/>
      <c r="AG15" s="745"/>
      <c r="AH15" s="748"/>
      <c r="AI15" s="683"/>
      <c r="AJ15" s="683"/>
      <c r="AK15" s="749"/>
      <c r="AL15" s="686"/>
      <c r="AM15" s="687"/>
      <c r="AN15" s="799"/>
      <c r="AO15" s="799"/>
      <c r="AP15" s="799"/>
      <c r="AQ15" s="799"/>
      <c r="AR15" s="799"/>
      <c r="AS15" s="800"/>
    </row>
    <row r="16" spans="1:45" ht="18" customHeight="1">
      <c r="B16" s="751">
        <f>'報告書（事業主控）'!B16</f>
        <v>0</v>
      </c>
      <c r="C16" s="752"/>
      <c r="D16" s="752"/>
      <c r="E16" s="752"/>
      <c r="F16" s="752"/>
      <c r="G16" s="752"/>
      <c r="H16" s="752"/>
      <c r="I16" s="753"/>
      <c r="J16" s="751">
        <f>'報告書（事業主控）'!J16</f>
        <v>0</v>
      </c>
      <c r="K16" s="752"/>
      <c r="L16" s="752"/>
      <c r="M16" s="752"/>
      <c r="N16" s="754"/>
      <c r="O16" s="106">
        <f>'報告書（事業主控）'!O16</f>
        <v>0</v>
      </c>
      <c r="P16" s="107" t="s">
        <v>0</v>
      </c>
      <c r="Q16" s="106">
        <f>'報告書（事業主控）'!Q16</f>
        <v>0</v>
      </c>
      <c r="R16" s="107" t="s">
        <v>1</v>
      </c>
      <c r="S16" s="106">
        <f>'報告書（事業主控）'!S16</f>
        <v>0</v>
      </c>
      <c r="T16" s="755" t="s">
        <v>20</v>
      </c>
      <c r="U16" s="755"/>
      <c r="V16" s="707">
        <f>'報告書（事業主控）'!V16:X16</f>
        <v>0</v>
      </c>
      <c r="W16" s="708"/>
      <c r="X16" s="708"/>
      <c r="Y16" s="96" t="s">
        <v>8</v>
      </c>
      <c r="Z16" s="80"/>
      <c r="AA16" s="108"/>
      <c r="AB16" s="108"/>
      <c r="AC16" s="96" t="s">
        <v>8</v>
      </c>
      <c r="AD16" s="80"/>
      <c r="AE16" s="108"/>
      <c r="AF16" s="108"/>
      <c r="AG16" s="109" t="s">
        <v>8</v>
      </c>
      <c r="AH16" s="815">
        <f>'報告書（事業主控）'!AH16</f>
        <v>0</v>
      </c>
      <c r="AI16" s="816"/>
      <c r="AJ16" s="816"/>
      <c r="AK16" s="817"/>
      <c r="AL16" s="80"/>
      <c r="AM16" s="81"/>
      <c r="AN16" s="674">
        <f>'報告書（事業主控）'!AN16</f>
        <v>0</v>
      </c>
      <c r="AO16" s="675"/>
      <c r="AP16" s="675"/>
      <c r="AQ16" s="675"/>
      <c r="AR16" s="675"/>
      <c r="AS16" s="109" t="s">
        <v>8</v>
      </c>
    </row>
    <row r="17" spans="2:45" ht="18" customHeight="1">
      <c r="B17" s="812"/>
      <c r="C17" s="813"/>
      <c r="D17" s="813"/>
      <c r="E17" s="813"/>
      <c r="F17" s="813"/>
      <c r="G17" s="813"/>
      <c r="H17" s="813"/>
      <c r="I17" s="819"/>
      <c r="J17" s="812"/>
      <c r="K17" s="813"/>
      <c r="L17" s="813"/>
      <c r="M17" s="813"/>
      <c r="N17" s="814"/>
      <c r="O17" s="110">
        <f>'報告書（事業主控）'!O17</f>
        <v>0</v>
      </c>
      <c r="P17" s="92" t="s">
        <v>0</v>
      </c>
      <c r="Q17" s="110">
        <f>'報告書（事業主控）'!Q17</f>
        <v>0</v>
      </c>
      <c r="R17" s="92" t="s">
        <v>1</v>
      </c>
      <c r="S17" s="110">
        <f>'報告書（事業主控）'!S17</f>
        <v>0</v>
      </c>
      <c r="T17" s="705" t="s">
        <v>21</v>
      </c>
      <c r="U17" s="705"/>
      <c r="V17" s="678">
        <f>'報告書（事業主控）'!V17</f>
        <v>0</v>
      </c>
      <c r="W17" s="679"/>
      <c r="X17" s="679"/>
      <c r="Y17" s="679"/>
      <c r="Z17" s="678">
        <f>'報告書（事業主控）'!Z17</f>
        <v>0</v>
      </c>
      <c r="AA17" s="679"/>
      <c r="AB17" s="679"/>
      <c r="AC17" s="679"/>
      <c r="AD17" s="678">
        <f>'報告書（事業主控）'!AD17</f>
        <v>0</v>
      </c>
      <c r="AE17" s="679"/>
      <c r="AF17" s="679"/>
      <c r="AG17" s="679"/>
      <c r="AH17" s="678">
        <f>'報告書（事業主控）'!AH17</f>
        <v>0</v>
      </c>
      <c r="AI17" s="679"/>
      <c r="AJ17" s="679"/>
      <c r="AK17" s="680"/>
      <c r="AL17" s="407">
        <f>'報告書（事業主控）'!AL17</f>
        <v>0</v>
      </c>
      <c r="AM17" s="677"/>
      <c r="AN17" s="671">
        <f>'報告書（事業主控）'!AN17</f>
        <v>0</v>
      </c>
      <c r="AO17" s="672"/>
      <c r="AP17" s="672"/>
      <c r="AQ17" s="672"/>
      <c r="AR17" s="672"/>
      <c r="AS17" s="75"/>
    </row>
    <row r="18" spans="2:45" ht="18" customHeight="1">
      <c r="B18" s="751">
        <f>'報告書（事業主控）'!B18</f>
        <v>0</v>
      </c>
      <c r="C18" s="752"/>
      <c r="D18" s="752"/>
      <c r="E18" s="752"/>
      <c r="F18" s="752"/>
      <c r="G18" s="752"/>
      <c r="H18" s="752"/>
      <c r="I18" s="753"/>
      <c r="J18" s="751">
        <f>'報告書（事業主控）'!J18</f>
        <v>0</v>
      </c>
      <c r="K18" s="752"/>
      <c r="L18" s="752"/>
      <c r="M18" s="752"/>
      <c r="N18" s="754"/>
      <c r="O18" s="106">
        <f>'報告書（事業主控）'!O18</f>
        <v>0</v>
      </c>
      <c r="P18" s="107" t="s">
        <v>0</v>
      </c>
      <c r="Q18" s="106">
        <f>'報告書（事業主控）'!Q18</f>
        <v>0</v>
      </c>
      <c r="R18" s="107" t="s">
        <v>1</v>
      </c>
      <c r="S18" s="106">
        <f>'報告書（事業主控）'!S18</f>
        <v>0</v>
      </c>
      <c r="T18" s="755" t="s">
        <v>20</v>
      </c>
      <c r="U18" s="755"/>
      <c r="V18" s="707">
        <f>'報告書（事業主控）'!V18:X18</f>
        <v>0</v>
      </c>
      <c r="W18" s="708"/>
      <c r="X18" s="708"/>
      <c r="Y18" s="97"/>
      <c r="Z18" s="70"/>
      <c r="AA18" s="113"/>
      <c r="AB18" s="113"/>
      <c r="AC18" s="97"/>
      <c r="AD18" s="70"/>
      <c r="AE18" s="113"/>
      <c r="AF18" s="113"/>
      <c r="AG18" s="97"/>
      <c r="AH18" s="674">
        <f>'報告書（事業主控）'!AH18</f>
        <v>0</v>
      </c>
      <c r="AI18" s="675"/>
      <c r="AJ18" s="675"/>
      <c r="AK18" s="676"/>
      <c r="AL18" s="70"/>
      <c r="AM18" s="71"/>
      <c r="AN18" s="674">
        <f>'報告書（事業主控）'!AN18</f>
        <v>0</v>
      </c>
      <c r="AO18" s="675"/>
      <c r="AP18" s="675"/>
      <c r="AQ18" s="675"/>
      <c r="AR18" s="675"/>
      <c r="AS18" s="114"/>
    </row>
    <row r="19" spans="2:45" ht="18" customHeight="1">
      <c r="B19" s="812"/>
      <c r="C19" s="813"/>
      <c r="D19" s="813"/>
      <c r="E19" s="813"/>
      <c r="F19" s="813"/>
      <c r="G19" s="813"/>
      <c r="H19" s="813"/>
      <c r="I19" s="819"/>
      <c r="J19" s="812"/>
      <c r="K19" s="813"/>
      <c r="L19" s="813"/>
      <c r="M19" s="813"/>
      <c r="N19" s="814"/>
      <c r="O19" s="110">
        <f>'報告書（事業主控）'!O19</f>
        <v>0</v>
      </c>
      <c r="P19" s="92" t="s">
        <v>0</v>
      </c>
      <c r="Q19" s="110">
        <f>'報告書（事業主控）'!Q19</f>
        <v>0</v>
      </c>
      <c r="R19" s="92" t="s">
        <v>1</v>
      </c>
      <c r="S19" s="110">
        <f>'報告書（事業主控）'!S19</f>
        <v>0</v>
      </c>
      <c r="T19" s="705" t="s">
        <v>21</v>
      </c>
      <c r="U19" s="705"/>
      <c r="V19" s="678">
        <f>'報告書（事業主控）'!V19</f>
        <v>0</v>
      </c>
      <c r="W19" s="679"/>
      <c r="X19" s="679"/>
      <c r="Y19" s="679"/>
      <c r="Z19" s="678">
        <f>'報告書（事業主控）'!Z19</f>
        <v>0</v>
      </c>
      <c r="AA19" s="679"/>
      <c r="AB19" s="679"/>
      <c r="AC19" s="679"/>
      <c r="AD19" s="678">
        <f>'報告書（事業主控）'!AD19</f>
        <v>0</v>
      </c>
      <c r="AE19" s="679"/>
      <c r="AF19" s="679"/>
      <c r="AG19" s="679"/>
      <c r="AH19" s="678">
        <f>'報告書（事業主控）'!AH19</f>
        <v>0</v>
      </c>
      <c r="AI19" s="679"/>
      <c r="AJ19" s="679"/>
      <c r="AK19" s="680"/>
      <c r="AL19" s="407">
        <f>'報告書（事業主控）'!AL19</f>
        <v>0</v>
      </c>
      <c r="AM19" s="677"/>
      <c r="AN19" s="671">
        <f>'報告書（事業主控）'!AN19</f>
        <v>0</v>
      </c>
      <c r="AO19" s="672"/>
      <c r="AP19" s="672"/>
      <c r="AQ19" s="672"/>
      <c r="AR19" s="672"/>
      <c r="AS19" s="75"/>
    </row>
    <row r="20" spans="2:45" ht="18" customHeight="1">
      <c r="B20" s="751">
        <f>'報告書（事業主控）'!B20</f>
        <v>0</v>
      </c>
      <c r="C20" s="752"/>
      <c r="D20" s="752"/>
      <c r="E20" s="752"/>
      <c r="F20" s="752"/>
      <c r="G20" s="752"/>
      <c r="H20" s="752"/>
      <c r="I20" s="753"/>
      <c r="J20" s="751">
        <f>'報告書（事業主控）'!J20</f>
        <v>0</v>
      </c>
      <c r="K20" s="752"/>
      <c r="L20" s="752"/>
      <c r="M20" s="752"/>
      <c r="N20" s="754"/>
      <c r="O20" s="106">
        <f>'報告書（事業主控）'!O20</f>
        <v>0</v>
      </c>
      <c r="P20" s="107" t="s">
        <v>45</v>
      </c>
      <c r="Q20" s="106">
        <f>'報告書（事業主控）'!Q20</f>
        <v>0</v>
      </c>
      <c r="R20" s="107" t="s">
        <v>46</v>
      </c>
      <c r="S20" s="106">
        <f>'報告書（事業主控）'!S20</f>
        <v>0</v>
      </c>
      <c r="T20" s="755" t="s">
        <v>47</v>
      </c>
      <c r="U20" s="755"/>
      <c r="V20" s="707">
        <f>'報告書（事業主控）'!V20:X20</f>
        <v>0</v>
      </c>
      <c r="W20" s="708"/>
      <c r="X20" s="708"/>
      <c r="Y20" s="97"/>
      <c r="Z20" s="70"/>
      <c r="AA20" s="113"/>
      <c r="AB20" s="113"/>
      <c r="AC20" s="97"/>
      <c r="AD20" s="70"/>
      <c r="AE20" s="113"/>
      <c r="AF20" s="113"/>
      <c r="AG20" s="97"/>
      <c r="AH20" s="674">
        <f>'報告書（事業主控）'!AH20</f>
        <v>0</v>
      </c>
      <c r="AI20" s="675"/>
      <c r="AJ20" s="675"/>
      <c r="AK20" s="676"/>
      <c r="AL20" s="70"/>
      <c r="AM20" s="71"/>
      <c r="AN20" s="674">
        <f>'報告書（事業主控）'!AN20</f>
        <v>0</v>
      </c>
      <c r="AO20" s="675"/>
      <c r="AP20" s="675"/>
      <c r="AQ20" s="675"/>
      <c r="AR20" s="675"/>
      <c r="AS20" s="114"/>
    </row>
    <row r="21" spans="2:45" ht="18" customHeight="1">
      <c r="B21" s="700"/>
      <c r="C21" s="701"/>
      <c r="D21" s="701"/>
      <c r="E21" s="701"/>
      <c r="F21" s="701"/>
      <c r="G21" s="701"/>
      <c r="H21" s="701"/>
      <c r="I21" s="702"/>
      <c r="J21" s="700"/>
      <c r="K21" s="701"/>
      <c r="L21" s="701"/>
      <c r="M21" s="701"/>
      <c r="N21" s="704"/>
      <c r="O21" s="115">
        <f>'報告書（事業主控）'!O21</f>
        <v>0</v>
      </c>
      <c r="P21" s="116" t="s">
        <v>45</v>
      </c>
      <c r="Q21" s="115">
        <f>'報告書（事業主控）'!Q21</f>
        <v>0</v>
      </c>
      <c r="R21" s="116" t="s">
        <v>46</v>
      </c>
      <c r="S21" s="115">
        <f>'報告書（事業主控）'!S21</f>
        <v>0</v>
      </c>
      <c r="T21" s="706" t="s">
        <v>48</v>
      </c>
      <c r="U21" s="706"/>
      <c r="V21" s="671">
        <f>'報告書（事業主控）'!V21</f>
        <v>0</v>
      </c>
      <c r="W21" s="672"/>
      <c r="X21" s="672"/>
      <c r="Y21" s="673"/>
      <c r="Z21" s="671">
        <f>'報告書（事業主控）'!Z21</f>
        <v>0</v>
      </c>
      <c r="AA21" s="672"/>
      <c r="AB21" s="672"/>
      <c r="AC21" s="672"/>
      <c r="AD21" s="671">
        <f>'報告書（事業主控）'!AD21</f>
        <v>0</v>
      </c>
      <c r="AE21" s="672"/>
      <c r="AF21" s="672"/>
      <c r="AG21" s="672"/>
      <c r="AH21" s="678">
        <f>'報告書（事業主控）'!AH21</f>
        <v>0</v>
      </c>
      <c r="AI21" s="679"/>
      <c r="AJ21" s="679"/>
      <c r="AK21" s="680"/>
      <c r="AL21" s="407">
        <f>'報告書（事業主控）'!AL21</f>
        <v>0</v>
      </c>
      <c r="AM21" s="677"/>
      <c r="AN21" s="671">
        <f>'報告書（事業主控）'!AN21</f>
        <v>0</v>
      </c>
      <c r="AO21" s="672"/>
      <c r="AP21" s="672"/>
      <c r="AQ21" s="672"/>
      <c r="AR21" s="672"/>
      <c r="AS21" s="75"/>
    </row>
    <row r="22" spans="2:45" ht="18" customHeight="1">
      <c r="B22" s="697">
        <f>'報告書（事業主控）'!B22</f>
        <v>0</v>
      </c>
      <c r="C22" s="698"/>
      <c r="D22" s="698"/>
      <c r="E22" s="698"/>
      <c r="F22" s="698"/>
      <c r="G22" s="698"/>
      <c r="H22" s="698"/>
      <c r="I22" s="699"/>
      <c r="J22" s="697">
        <f>'報告書（事業主控）'!J22</f>
        <v>0</v>
      </c>
      <c r="K22" s="698"/>
      <c r="L22" s="698"/>
      <c r="M22" s="698"/>
      <c r="N22" s="703"/>
      <c r="O22" s="110">
        <f>'報告書（事業主控）'!O22</f>
        <v>0</v>
      </c>
      <c r="P22" s="92" t="s">
        <v>45</v>
      </c>
      <c r="Q22" s="110">
        <f>'報告書（事業主控）'!Q22</f>
        <v>0</v>
      </c>
      <c r="R22" s="92" t="s">
        <v>46</v>
      </c>
      <c r="S22" s="110">
        <f>'報告書（事業主控）'!S22</f>
        <v>0</v>
      </c>
      <c r="T22" s="705" t="s">
        <v>47</v>
      </c>
      <c r="U22" s="705"/>
      <c r="V22" s="707">
        <f>'報告書（事業主控）'!V22:X22</f>
        <v>0</v>
      </c>
      <c r="W22" s="708"/>
      <c r="X22" s="708"/>
      <c r="Y22" s="98"/>
      <c r="Z22" s="72"/>
      <c r="AA22" s="112"/>
      <c r="AB22" s="112"/>
      <c r="AC22" s="98"/>
      <c r="AD22" s="72"/>
      <c r="AE22" s="112"/>
      <c r="AF22" s="112"/>
      <c r="AG22" s="98"/>
      <c r="AH22" s="674">
        <f>'報告書（事業主控）'!AH22</f>
        <v>0</v>
      </c>
      <c r="AI22" s="675"/>
      <c r="AJ22" s="675"/>
      <c r="AK22" s="676"/>
      <c r="AL22" s="72"/>
      <c r="AM22" s="73"/>
      <c r="AN22" s="674">
        <f>'報告書（事業主控）'!AN22</f>
        <v>0</v>
      </c>
      <c r="AO22" s="675"/>
      <c r="AP22" s="675"/>
      <c r="AQ22" s="675"/>
      <c r="AR22" s="675"/>
      <c r="AS22" s="114"/>
    </row>
    <row r="23" spans="2:45" ht="18" customHeight="1">
      <c r="B23" s="700"/>
      <c r="C23" s="701"/>
      <c r="D23" s="701"/>
      <c r="E23" s="701"/>
      <c r="F23" s="701"/>
      <c r="G23" s="701"/>
      <c r="H23" s="701"/>
      <c r="I23" s="702"/>
      <c r="J23" s="700"/>
      <c r="K23" s="701"/>
      <c r="L23" s="701"/>
      <c r="M23" s="701"/>
      <c r="N23" s="704"/>
      <c r="O23" s="115">
        <f>'報告書（事業主控）'!O23</f>
        <v>0</v>
      </c>
      <c r="P23" s="116" t="s">
        <v>45</v>
      </c>
      <c r="Q23" s="115">
        <f>'報告書（事業主控）'!Q23</f>
        <v>0</v>
      </c>
      <c r="R23" s="116" t="s">
        <v>46</v>
      </c>
      <c r="S23" s="115">
        <f>'報告書（事業主控）'!S23</f>
        <v>0</v>
      </c>
      <c r="T23" s="706" t="s">
        <v>48</v>
      </c>
      <c r="U23" s="706"/>
      <c r="V23" s="678">
        <f>'報告書（事業主控）'!V23</f>
        <v>0</v>
      </c>
      <c r="W23" s="679"/>
      <c r="X23" s="679"/>
      <c r="Y23" s="679"/>
      <c r="Z23" s="678">
        <f>'報告書（事業主控）'!Z23</f>
        <v>0</v>
      </c>
      <c r="AA23" s="679"/>
      <c r="AB23" s="679"/>
      <c r="AC23" s="679"/>
      <c r="AD23" s="678">
        <f>'報告書（事業主控）'!AD23</f>
        <v>0</v>
      </c>
      <c r="AE23" s="679"/>
      <c r="AF23" s="679"/>
      <c r="AG23" s="679"/>
      <c r="AH23" s="678">
        <f>'報告書（事業主控）'!AH23</f>
        <v>0</v>
      </c>
      <c r="AI23" s="679"/>
      <c r="AJ23" s="679"/>
      <c r="AK23" s="680"/>
      <c r="AL23" s="407">
        <f>'報告書（事業主控）'!AL23</f>
        <v>0</v>
      </c>
      <c r="AM23" s="677"/>
      <c r="AN23" s="671">
        <f>'報告書（事業主控）'!AN23</f>
        <v>0</v>
      </c>
      <c r="AO23" s="672"/>
      <c r="AP23" s="672"/>
      <c r="AQ23" s="672"/>
      <c r="AR23" s="672"/>
      <c r="AS23" s="75"/>
    </row>
    <row r="24" spans="2:45" ht="18" customHeight="1">
      <c r="B24" s="697">
        <f>'報告書（事業主控）'!B24</f>
        <v>0</v>
      </c>
      <c r="C24" s="698"/>
      <c r="D24" s="698"/>
      <c r="E24" s="698"/>
      <c r="F24" s="698"/>
      <c r="G24" s="698"/>
      <c r="H24" s="698"/>
      <c r="I24" s="699"/>
      <c r="J24" s="697">
        <f>'報告書（事業主控）'!J24</f>
        <v>0</v>
      </c>
      <c r="K24" s="698"/>
      <c r="L24" s="698"/>
      <c r="M24" s="698"/>
      <c r="N24" s="703"/>
      <c r="O24" s="110">
        <f>'報告書（事業主控）'!O24</f>
        <v>0</v>
      </c>
      <c r="P24" s="92" t="s">
        <v>45</v>
      </c>
      <c r="Q24" s="110">
        <f>'報告書（事業主控）'!Q24</f>
        <v>0</v>
      </c>
      <c r="R24" s="92" t="s">
        <v>46</v>
      </c>
      <c r="S24" s="110">
        <f>'報告書（事業主控）'!S24</f>
        <v>0</v>
      </c>
      <c r="T24" s="705" t="s">
        <v>47</v>
      </c>
      <c r="U24" s="705"/>
      <c r="V24" s="707">
        <f>'報告書（事業主控）'!V24:X24</f>
        <v>0</v>
      </c>
      <c r="W24" s="708"/>
      <c r="X24" s="708"/>
      <c r="Y24" s="97"/>
      <c r="Z24" s="70"/>
      <c r="AA24" s="113"/>
      <c r="AB24" s="113"/>
      <c r="AC24" s="97"/>
      <c r="AD24" s="70"/>
      <c r="AE24" s="113"/>
      <c r="AF24" s="113"/>
      <c r="AG24" s="97"/>
      <c r="AH24" s="674">
        <f>'報告書（事業主控）'!AH24</f>
        <v>0</v>
      </c>
      <c r="AI24" s="675"/>
      <c r="AJ24" s="675"/>
      <c r="AK24" s="676"/>
      <c r="AL24" s="72"/>
      <c r="AM24" s="73"/>
      <c r="AN24" s="674">
        <f>'報告書（事業主控）'!AN24</f>
        <v>0</v>
      </c>
      <c r="AO24" s="675"/>
      <c r="AP24" s="675"/>
      <c r="AQ24" s="675"/>
      <c r="AR24" s="675"/>
      <c r="AS24" s="114"/>
    </row>
    <row r="25" spans="2:45" ht="18" customHeight="1">
      <c r="B25" s="700"/>
      <c r="C25" s="701"/>
      <c r="D25" s="701"/>
      <c r="E25" s="701"/>
      <c r="F25" s="701"/>
      <c r="G25" s="701"/>
      <c r="H25" s="701"/>
      <c r="I25" s="702"/>
      <c r="J25" s="700"/>
      <c r="K25" s="701"/>
      <c r="L25" s="701"/>
      <c r="M25" s="701"/>
      <c r="N25" s="704"/>
      <c r="O25" s="115">
        <f>'報告書（事業主控）'!O25</f>
        <v>0</v>
      </c>
      <c r="P25" s="116" t="s">
        <v>45</v>
      </c>
      <c r="Q25" s="115">
        <f>'報告書（事業主控）'!Q25</f>
        <v>0</v>
      </c>
      <c r="R25" s="116" t="s">
        <v>46</v>
      </c>
      <c r="S25" s="115">
        <f>'報告書（事業主控）'!S25</f>
        <v>0</v>
      </c>
      <c r="T25" s="706" t="s">
        <v>48</v>
      </c>
      <c r="U25" s="706"/>
      <c r="V25" s="678">
        <f>'報告書（事業主控）'!V25</f>
        <v>0</v>
      </c>
      <c r="W25" s="679"/>
      <c r="X25" s="679"/>
      <c r="Y25" s="679"/>
      <c r="Z25" s="678">
        <f>'報告書（事業主控）'!Z25</f>
        <v>0</v>
      </c>
      <c r="AA25" s="679"/>
      <c r="AB25" s="679"/>
      <c r="AC25" s="679"/>
      <c r="AD25" s="678">
        <f>'報告書（事業主控）'!AD25</f>
        <v>0</v>
      </c>
      <c r="AE25" s="679"/>
      <c r="AF25" s="679"/>
      <c r="AG25" s="679"/>
      <c r="AH25" s="678">
        <f>'報告書（事業主控）'!AH25</f>
        <v>0</v>
      </c>
      <c r="AI25" s="679"/>
      <c r="AJ25" s="679"/>
      <c r="AK25" s="680"/>
      <c r="AL25" s="407">
        <f>'報告書（事業主控）'!AL25</f>
        <v>0</v>
      </c>
      <c r="AM25" s="677"/>
      <c r="AN25" s="671">
        <f>'報告書（事業主控）'!AN25</f>
        <v>0</v>
      </c>
      <c r="AO25" s="672"/>
      <c r="AP25" s="672"/>
      <c r="AQ25" s="672"/>
      <c r="AR25" s="672"/>
      <c r="AS25" s="75"/>
    </row>
    <row r="26" spans="2:45" ht="18" customHeight="1">
      <c r="B26" s="430" t="s">
        <v>134</v>
      </c>
      <c r="C26" s="431"/>
      <c r="D26" s="431"/>
      <c r="E26" s="432"/>
      <c r="F26" s="688">
        <f>'報告書（事業主控）'!F26</f>
        <v>0</v>
      </c>
      <c r="G26" s="689"/>
      <c r="H26" s="689"/>
      <c r="I26" s="689"/>
      <c r="J26" s="689"/>
      <c r="K26" s="689"/>
      <c r="L26" s="689"/>
      <c r="M26" s="689"/>
      <c r="N26" s="690"/>
      <c r="O26" s="786" t="s">
        <v>62</v>
      </c>
      <c r="P26" s="787"/>
      <c r="Q26" s="787"/>
      <c r="R26" s="787"/>
      <c r="S26" s="787"/>
      <c r="T26" s="787"/>
      <c r="U26" s="788"/>
      <c r="V26" s="674">
        <f>'報告書（事業主控）'!V26</f>
        <v>0</v>
      </c>
      <c r="W26" s="675"/>
      <c r="X26" s="675"/>
      <c r="Y26" s="676"/>
      <c r="Z26" s="70"/>
      <c r="AA26" s="113"/>
      <c r="AB26" s="113"/>
      <c r="AC26" s="97"/>
      <c r="AD26" s="70"/>
      <c r="AE26" s="113"/>
      <c r="AF26" s="113"/>
      <c r="AG26" s="97"/>
      <c r="AH26" s="674">
        <f>'報告書（事業主控）'!AH26</f>
        <v>0</v>
      </c>
      <c r="AI26" s="675"/>
      <c r="AJ26" s="675"/>
      <c r="AK26" s="676"/>
      <c r="AL26" s="70"/>
      <c r="AM26" s="71"/>
      <c r="AN26" s="674">
        <f>'報告書（事業主控）'!AN26</f>
        <v>0</v>
      </c>
      <c r="AO26" s="675"/>
      <c r="AP26" s="675"/>
      <c r="AQ26" s="675"/>
      <c r="AR26" s="675"/>
      <c r="AS26" s="114"/>
    </row>
    <row r="27" spans="2:45" ht="18" customHeight="1">
      <c r="B27" s="433"/>
      <c r="C27" s="434"/>
      <c r="D27" s="434"/>
      <c r="E27" s="435"/>
      <c r="F27" s="691"/>
      <c r="G27" s="692"/>
      <c r="H27" s="692"/>
      <c r="I27" s="692"/>
      <c r="J27" s="692"/>
      <c r="K27" s="692"/>
      <c r="L27" s="692"/>
      <c r="M27" s="692"/>
      <c r="N27" s="693"/>
      <c r="O27" s="789"/>
      <c r="P27" s="790"/>
      <c r="Q27" s="790"/>
      <c r="R27" s="790"/>
      <c r="S27" s="790"/>
      <c r="T27" s="790"/>
      <c r="U27" s="791"/>
      <c r="V27" s="401">
        <f>'報告書（事業主控）'!V27</f>
        <v>0</v>
      </c>
      <c r="W27" s="640"/>
      <c r="X27" s="640"/>
      <c r="Y27" s="643"/>
      <c r="Z27" s="401">
        <f>'報告書（事業主控）'!Z27</f>
        <v>0</v>
      </c>
      <c r="AA27" s="641"/>
      <c r="AB27" s="641"/>
      <c r="AC27" s="642"/>
      <c r="AD27" s="401">
        <f>'報告書（事業主控）'!AD27</f>
        <v>0</v>
      </c>
      <c r="AE27" s="641"/>
      <c r="AF27" s="641"/>
      <c r="AG27" s="642"/>
      <c r="AH27" s="401">
        <f>'報告書（事業主控）'!AH27</f>
        <v>0</v>
      </c>
      <c r="AI27" s="402"/>
      <c r="AJ27" s="402"/>
      <c r="AK27" s="402"/>
      <c r="AL27" s="340"/>
      <c r="AM27" s="341"/>
      <c r="AN27" s="401">
        <f>'報告書（事業主控）'!AN27</f>
        <v>0</v>
      </c>
      <c r="AO27" s="640"/>
      <c r="AP27" s="640"/>
      <c r="AQ27" s="640"/>
      <c r="AR27" s="640"/>
      <c r="AS27" s="327"/>
    </row>
    <row r="28" spans="2:45" ht="18" customHeight="1">
      <c r="B28" s="436"/>
      <c r="C28" s="437"/>
      <c r="D28" s="437"/>
      <c r="E28" s="438"/>
      <c r="F28" s="694"/>
      <c r="G28" s="695"/>
      <c r="H28" s="695"/>
      <c r="I28" s="695"/>
      <c r="J28" s="695"/>
      <c r="K28" s="695"/>
      <c r="L28" s="695"/>
      <c r="M28" s="695"/>
      <c r="N28" s="696"/>
      <c r="O28" s="792"/>
      <c r="P28" s="793"/>
      <c r="Q28" s="793"/>
      <c r="R28" s="793"/>
      <c r="S28" s="793"/>
      <c r="T28" s="793"/>
      <c r="U28" s="794"/>
      <c r="V28" s="671">
        <f>'報告書（事業主控）'!V28</f>
        <v>0</v>
      </c>
      <c r="W28" s="672"/>
      <c r="X28" s="672"/>
      <c r="Y28" s="673"/>
      <c r="Z28" s="671">
        <f>'報告書（事業主控）'!Z28</f>
        <v>0</v>
      </c>
      <c r="AA28" s="672"/>
      <c r="AB28" s="672"/>
      <c r="AC28" s="673"/>
      <c r="AD28" s="671">
        <f>'報告書（事業主控）'!AD28</f>
        <v>0</v>
      </c>
      <c r="AE28" s="672"/>
      <c r="AF28" s="672"/>
      <c r="AG28" s="673"/>
      <c r="AH28" s="671">
        <f>'報告書（事業主控）'!AH28</f>
        <v>0</v>
      </c>
      <c r="AI28" s="672"/>
      <c r="AJ28" s="672"/>
      <c r="AK28" s="673"/>
      <c r="AL28" s="74"/>
      <c r="AM28" s="75"/>
      <c r="AN28" s="671">
        <f>'報告書（事業主控）'!AN28</f>
        <v>0</v>
      </c>
      <c r="AO28" s="672"/>
      <c r="AP28" s="672"/>
      <c r="AQ28" s="672"/>
      <c r="AR28" s="672"/>
      <c r="AS28" s="75"/>
    </row>
    <row r="29" spans="2:45" ht="15.75" customHeight="1">
      <c r="D29" s="86" t="s">
        <v>22</v>
      </c>
      <c r="AN29" s="670">
        <f>'報告書（事業主控）'!AN29:AR29</f>
        <v>0</v>
      </c>
      <c r="AO29" s="670"/>
      <c r="AP29" s="670"/>
      <c r="AQ29" s="670"/>
      <c r="AR29" s="670"/>
    </row>
    <row r="30" spans="2:45" ht="15" customHeight="1">
      <c r="AG30" s="118"/>
      <c r="AI30" s="119" t="s">
        <v>63</v>
      </c>
      <c r="AJ30" s="796">
        <f>'報告書（事業主控）'!AJ30</f>
        <v>0</v>
      </c>
      <c r="AK30" s="796"/>
      <c r="AL30" s="796"/>
      <c r="AM30" s="798" t="s">
        <v>64</v>
      </c>
      <c r="AN30" s="798"/>
      <c r="AO30" s="795">
        <f>'報告書（事業主控）'!AO30</f>
        <v>0</v>
      </c>
      <c r="AP30" s="795"/>
      <c r="AQ30" s="795"/>
      <c r="AR30" s="120"/>
      <c r="AS30" s="82" t="s">
        <v>65</v>
      </c>
    </row>
    <row r="31" spans="2:45" ht="15" customHeight="1">
      <c r="D31" s="818">
        <f>'報告書（事業主控）'!D31</f>
        <v>0</v>
      </c>
      <c r="E31" s="818"/>
      <c r="F31" s="121" t="s">
        <v>0</v>
      </c>
      <c r="G31" s="818">
        <f>'報告書（事業主控）'!G31</f>
        <v>0</v>
      </c>
      <c r="H31" s="818"/>
      <c r="I31" s="121" t="s">
        <v>1</v>
      </c>
      <c r="J31" s="818">
        <f>'報告書（事業主控）'!J31</f>
        <v>0</v>
      </c>
      <c r="K31" s="818"/>
      <c r="L31" s="121" t="s">
        <v>23</v>
      </c>
      <c r="AG31" s="122"/>
      <c r="AI31" s="119" t="s">
        <v>66</v>
      </c>
      <c r="AJ31" s="848">
        <f>'報告書（事業主控）'!AJ31</f>
        <v>0</v>
      </c>
      <c r="AK31" s="849"/>
      <c r="AL31" s="82" t="s">
        <v>67</v>
      </c>
      <c r="AM31" s="796">
        <f>'報告書（事業主控）'!AM31</f>
        <v>0</v>
      </c>
      <c r="AN31" s="796"/>
      <c r="AO31" s="82" t="s">
        <v>67</v>
      </c>
      <c r="AP31" s="795">
        <f>'報告書（事業主控）'!AP31</f>
        <v>0</v>
      </c>
      <c r="AQ31" s="795"/>
      <c r="AR31" s="120"/>
      <c r="AS31" s="82" t="s">
        <v>68</v>
      </c>
    </row>
    <row r="32" spans="2:45" ht="18" customHeight="1">
      <c r="D32" s="118"/>
      <c r="E32" s="118"/>
      <c r="F32" s="118"/>
      <c r="G32" s="118"/>
      <c r="AA32" s="833" t="s">
        <v>24</v>
      </c>
      <c r="AB32" s="833"/>
      <c r="AC32" s="834">
        <f>'報告書（事業主控）'!AC32</f>
        <v>0</v>
      </c>
      <c r="AD32" s="834"/>
      <c r="AE32" s="834"/>
      <c r="AF32" s="834"/>
      <c r="AG32" s="834"/>
      <c r="AH32" s="834"/>
      <c r="AI32" s="834"/>
      <c r="AJ32" s="834"/>
      <c r="AK32" s="834"/>
      <c r="AL32" s="834"/>
      <c r="AM32" s="834"/>
      <c r="AN32" s="834"/>
      <c r="AO32" s="834"/>
      <c r="AP32" s="834"/>
      <c r="AQ32" s="834"/>
      <c r="AR32" s="834"/>
      <c r="AS32" s="834"/>
    </row>
    <row r="33" spans="2:45" ht="15" customHeight="1">
      <c r="D33" s="87"/>
      <c r="E33" s="87"/>
      <c r="F33" s="87"/>
      <c r="G33" s="87"/>
      <c r="H33" s="111"/>
      <c r="I33" s="85"/>
      <c r="J33" s="85"/>
      <c r="K33" s="85"/>
      <c r="L33" s="85"/>
      <c r="M33" s="85"/>
      <c r="N33" s="85"/>
      <c r="O33" s="85"/>
      <c r="P33" s="85"/>
      <c r="Q33" s="85"/>
      <c r="R33" s="85"/>
      <c r="X33" s="797" t="s">
        <v>25</v>
      </c>
      <c r="Y33" s="797"/>
      <c r="Z33" s="797"/>
      <c r="AA33" s="86"/>
      <c r="AB33" s="86"/>
      <c r="AC33" s="856">
        <f>'報告書（事業主控）'!AC33</f>
        <v>0</v>
      </c>
      <c r="AD33" s="856"/>
      <c r="AE33" s="856"/>
      <c r="AF33" s="856"/>
      <c r="AG33" s="856"/>
      <c r="AH33" s="856"/>
      <c r="AI33" s="856"/>
      <c r="AJ33" s="856"/>
      <c r="AK33" s="856"/>
      <c r="AL33" s="856"/>
      <c r="AM33" s="856"/>
      <c r="AN33" s="856"/>
      <c r="AO33" s="856"/>
      <c r="AP33" s="856"/>
      <c r="AQ33" s="856"/>
      <c r="AR33" s="856"/>
      <c r="AS33" s="856"/>
    </row>
    <row r="34" spans="2:45" ht="15" customHeight="1">
      <c r="D34" s="818">
        <f>'報告書（事業主控）'!D34</f>
        <v>0</v>
      </c>
      <c r="E34" s="818"/>
      <c r="F34" s="818"/>
      <c r="G34" s="818"/>
      <c r="H34" s="121" t="s">
        <v>26</v>
      </c>
      <c r="I34" s="121"/>
      <c r="J34" s="121"/>
      <c r="K34" s="121"/>
      <c r="L34" s="121"/>
      <c r="M34" s="121"/>
      <c r="N34" s="121"/>
      <c r="O34" s="121"/>
      <c r="P34" s="121"/>
      <c r="Q34" s="121"/>
      <c r="R34" s="117"/>
      <c r="S34" s="121"/>
      <c r="Y34" s="118"/>
      <c r="Z34" s="118"/>
      <c r="AA34" s="833" t="s">
        <v>27</v>
      </c>
      <c r="AB34" s="833"/>
      <c r="AC34" s="857">
        <f>'報告書（事業主控）'!AC34</f>
        <v>0</v>
      </c>
      <c r="AD34" s="857"/>
      <c r="AE34" s="857"/>
      <c r="AF34" s="857"/>
      <c r="AG34" s="857"/>
      <c r="AH34" s="857"/>
      <c r="AI34" s="857"/>
      <c r="AJ34" s="857"/>
      <c r="AK34" s="857"/>
      <c r="AL34" s="857"/>
      <c r="AM34" s="857"/>
      <c r="AN34" s="857"/>
      <c r="AO34" s="857"/>
      <c r="AP34" s="857"/>
      <c r="AQ34" s="857"/>
      <c r="AR34" s="857"/>
      <c r="AS34" s="857"/>
    </row>
    <row r="35" spans="2:45" ht="15" customHeight="1">
      <c r="AC35" s="86"/>
      <c r="AD35" s="84" t="s">
        <v>69</v>
      </c>
    </row>
    <row r="36" spans="2:45" ht="15.95" customHeight="1">
      <c r="D36" s="123" t="s">
        <v>28</v>
      </c>
      <c r="E36" s="123"/>
      <c r="F36" s="86"/>
      <c r="G36" s="86"/>
      <c r="H36" s="86"/>
      <c r="I36" s="86"/>
      <c r="J36" s="86"/>
      <c r="K36" s="86"/>
      <c r="L36" s="86"/>
      <c r="M36" s="86"/>
      <c r="N36" s="86"/>
      <c r="O36" s="86"/>
      <c r="P36" s="86"/>
      <c r="Q36" s="86"/>
      <c r="R36" s="86"/>
      <c r="S36" s="86"/>
      <c r="T36" s="86"/>
      <c r="U36" s="86"/>
      <c r="V36" s="86"/>
      <c r="W36" s="86"/>
      <c r="X36" s="86"/>
      <c r="AA36" s="771" t="s">
        <v>29</v>
      </c>
      <c r="AB36" s="772"/>
      <c r="AC36" s="821" t="s">
        <v>70</v>
      </c>
      <c r="AD36" s="822"/>
      <c r="AE36" s="822"/>
      <c r="AF36" s="822"/>
      <c r="AG36" s="822"/>
      <c r="AH36" s="823"/>
      <c r="AI36" s="124"/>
      <c r="AJ36" s="846" t="s">
        <v>71</v>
      </c>
      <c r="AK36" s="846"/>
      <c r="AL36" s="846"/>
      <c r="AM36" s="846"/>
      <c r="AN36" s="846"/>
      <c r="AO36" s="125"/>
      <c r="AP36" s="827" t="s">
        <v>72</v>
      </c>
      <c r="AQ36" s="828"/>
      <c r="AR36" s="828"/>
      <c r="AS36" s="829"/>
    </row>
    <row r="37" spans="2:45" ht="15.95" customHeight="1">
      <c r="D37" s="397" t="s">
        <v>328</v>
      </c>
      <c r="E37" s="123"/>
      <c r="F37" s="86"/>
      <c r="G37" s="86"/>
      <c r="H37" s="86"/>
      <c r="I37" s="86"/>
      <c r="J37" s="86"/>
      <c r="K37" s="86"/>
      <c r="L37" s="86"/>
      <c r="M37" s="86"/>
      <c r="N37" s="86"/>
      <c r="O37" s="86"/>
      <c r="P37" s="86"/>
      <c r="Q37" s="86"/>
      <c r="R37" s="86"/>
      <c r="S37" s="86"/>
      <c r="T37" s="86"/>
      <c r="U37" s="86"/>
      <c r="V37" s="86"/>
      <c r="W37" s="86"/>
      <c r="X37" s="86"/>
      <c r="AA37" s="773"/>
      <c r="AB37" s="774"/>
      <c r="AC37" s="824"/>
      <c r="AD37" s="825"/>
      <c r="AE37" s="825"/>
      <c r="AF37" s="825"/>
      <c r="AG37" s="825"/>
      <c r="AH37" s="826"/>
      <c r="AI37" s="111"/>
      <c r="AJ37" s="847"/>
      <c r="AK37" s="847"/>
      <c r="AL37" s="847"/>
      <c r="AM37" s="847"/>
      <c r="AN37" s="847"/>
      <c r="AO37" s="127"/>
      <c r="AP37" s="830"/>
      <c r="AQ37" s="831"/>
      <c r="AR37" s="831"/>
      <c r="AS37" s="832"/>
    </row>
    <row r="38" spans="2:45" ht="15.95" customHeight="1">
      <c r="D38" s="123" t="s">
        <v>73</v>
      </c>
      <c r="E38" s="123"/>
      <c r="F38" s="86"/>
      <c r="G38" s="86"/>
      <c r="H38" s="86"/>
      <c r="I38" s="86"/>
      <c r="J38" s="86"/>
      <c r="K38" s="86"/>
      <c r="L38" s="86"/>
      <c r="M38" s="86"/>
      <c r="N38" s="86"/>
      <c r="O38" s="86"/>
      <c r="P38" s="86"/>
      <c r="Q38" s="86"/>
      <c r="R38" s="86"/>
      <c r="S38" s="86"/>
      <c r="T38" s="86"/>
      <c r="U38" s="86"/>
      <c r="V38" s="86"/>
      <c r="W38" s="86"/>
      <c r="X38" s="86"/>
      <c r="AA38" s="773"/>
      <c r="AB38" s="774"/>
      <c r="AC38" s="765">
        <f>'報告書（事業主控）'!AC38</f>
        <v>0</v>
      </c>
      <c r="AD38" s="766"/>
      <c r="AE38" s="766"/>
      <c r="AF38" s="766"/>
      <c r="AG38" s="766"/>
      <c r="AH38" s="767"/>
      <c r="AI38" s="858">
        <f>'報告書（事業主控）'!AI38</f>
        <v>0</v>
      </c>
      <c r="AJ38" s="859"/>
      <c r="AK38" s="859"/>
      <c r="AL38" s="859"/>
      <c r="AM38" s="859"/>
      <c r="AN38" s="859"/>
      <c r="AO38" s="860"/>
      <c r="AP38" s="779">
        <f>'報告書（事業主控）'!AP38</f>
        <v>0</v>
      </c>
      <c r="AQ38" s="780"/>
      <c r="AR38" s="780"/>
      <c r="AS38" s="781"/>
    </row>
    <row r="39" spans="2:45" ht="15.95" customHeight="1">
      <c r="D39" s="126"/>
      <c r="E39" s="123"/>
      <c r="F39" s="86"/>
      <c r="G39" s="86"/>
      <c r="H39" s="86"/>
      <c r="I39" s="86"/>
      <c r="J39" s="86"/>
      <c r="K39" s="86"/>
      <c r="L39" s="86"/>
      <c r="M39" s="86"/>
      <c r="N39" s="86"/>
      <c r="O39" s="86"/>
      <c r="P39" s="86"/>
      <c r="Q39" s="86"/>
      <c r="R39" s="86"/>
      <c r="S39" s="86"/>
      <c r="T39" s="86"/>
      <c r="U39" s="86"/>
      <c r="V39" s="86"/>
      <c r="W39" s="86"/>
      <c r="X39" s="86"/>
      <c r="AA39" s="775"/>
      <c r="AB39" s="776"/>
      <c r="AC39" s="768"/>
      <c r="AD39" s="769"/>
      <c r="AE39" s="769"/>
      <c r="AF39" s="769"/>
      <c r="AG39" s="769"/>
      <c r="AH39" s="770"/>
      <c r="AI39" s="861"/>
      <c r="AJ39" s="862"/>
      <c r="AK39" s="862"/>
      <c r="AL39" s="862"/>
      <c r="AM39" s="862"/>
      <c r="AN39" s="862"/>
      <c r="AO39" s="863"/>
      <c r="AP39" s="782"/>
      <c r="AQ39" s="783"/>
      <c r="AR39" s="783"/>
      <c r="AS39" s="784"/>
    </row>
    <row r="40" spans="2:45" ht="9" customHeight="1">
      <c r="D40" s="126"/>
      <c r="E40" s="123"/>
      <c r="F40" s="86"/>
      <c r="G40" s="86"/>
      <c r="H40" s="86"/>
      <c r="I40" s="86"/>
      <c r="J40" s="86"/>
      <c r="K40" s="86"/>
      <c r="L40" s="86"/>
      <c r="M40" s="86"/>
      <c r="N40" s="86"/>
      <c r="O40" s="86"/>
      <c r="P40" s="86"/>
      <c r="Q40" s="86"/>
      <c r="R40" s="86"/>
      <c r="S40" s="86"/>
      <c r="T40" s="86"/>
      <c r="U40" s="86"/>
      <c r="V40" s="86"/>
      <c r="W40" s="86"/>
      <c r="X40" s="86"/>
      <c r="AA40" s="128"/>
      <c r="AB40" s="128"/>
      <c r="AC40" s="129"/>
      <c r="AD40" s="129"/>
      <c r="AE40" s="129"/>
      <c r="AF40" s="129"/>
      <c r="AG40" s="129"/>
      <c r="AH40" s="129"/>
      <c r="AI40" s="129"/>
      <c r="AJ40" s="129"/>
      <c r="AK40" s="129"/>
      <c r="AL40" s="129"/>
      <c r="AM40" s="129"/>
      <c r="AN40" s="129"/>
      <c r="AO40" s="92"/>
      <c r="AP40" s="129"/>
      <c r="AQ40" s="130"/>
      <c r="AR40" s="130"/>
      <c r="AS40" s="130"/>
    </row>
    <row r="41" spans="2:45" ht="9" customHeight="1">
      <c r="AQ41" s="131"/>
      <c r="AR41" s="131"/>
      <c r="AS41" s="131"/>
    </row>
    <row r="42" spans="2:45" ht="7.5" customHeight="1">
      <c r="X42" s="84"/>
      <c r="Y42" s="84"/>
      <c r="Z42" s="85"/>
      <c r="AA42" s="85"/>
      <c r="AB42" s="85"/>
      <c r="AC42" s="85"/>
      <c r="AD42" s="85"/>
      <c r="AE42" s="85"/>
      <c r="AF42" s="85"/>
      <c r="AG42" s="85"/>
      <c r="AH42" s="85"/>
      <c r="AI42" s="85"/>
      <c r="AJ42" s="85"/>
      <c r="AK42" s="85"/>
      <c r="AL42" s="85"/>
      <c r="AM42" s="85"/>
      <c r="AN42" s="85"/>
      <c r="AO42" s="85"/>
      <c r="AP42" s="85"/>
      <c r="AQ42" s="85"/>
      <c r="AR42" s="85"/>
      <c r="AS42" s="85"/>
    </row>
    <row r="43" spans="2:45" ht="10.5" customHeight="1">
      <c r="X43" s="84"/>
      <c r="Y43" s="84"/>
      <c r="Z43" s="85"/>
      <c r="AA43" s="85"/>
      <c r="AB43" s="85"/>
      <c r="AC43" s="85"/>
      <c r="AD43" s="85"/>
      <c r="AE43" s="85"/>
      <c r="AF43" s="85"/>
      <c r="AG43" s="85"/>
      <c r="AH43" s="85"/>
      <c r="AI43" s="85"/>
      <c r="AJ43" s="85"/>
      <c r="AK43" s="85"/>
      <c r="AL43" s="85"/>
      <c r="AM43" s="85"/>
      <c r="AN43" s="85"/>
      <c r="AO43" s="85"/>
      <c r="AP43" s="85"/>
      <c r="AQ43" s="85"/>
      <c r="AR43" s="85"/>
      <c r="AS43" s="85"/>
    </row>
    <row r="44" spans="2:45" ht="5.25" customHeight="1">
      <c r="X44" s="84"/>
      <c r="Y44" s="84"/>
      <c r="Z44" s="85"/>
      <c r="AA44" s="85"/>
      <c r="AB44" s="85"/>
      <c r="AC44" s="85"/>
      <c r="AD44" s="85"/>
      <c r="AE44" s="85"/>
      <c r="AF44" s="85"/>
      <c r="AG44" s="85"/>
      <c r="AH44" s="85"/>
      <c r="AI44" s="85"/>
      <c r="AJ44" s="85"/>
      <c r="AK44" s="85"/>
      <c r="AL44" s="85"/>
      <c r="AM44" s="85"/>
      <c r="AN44" s="85"/>
      <c r="AO44" s="85"/>
      <c r="AP44" s="85"/>
      <c r="AQ44" s="85"/>
      <c r="AR44" s="85"/>
      <c r="AS44" s="85"/>
    </row>
    <row r="45" spans="2:45" ht="5.25" customHeight="1">
      <c r="X45" s="84"/>
      <c r="Y45" s="84"/>
      <c r="Z45" s="85"/>
      <c r="AA45" s="85"/>
      <c r="AB45" s="85"/>
      <c r="AC45" s="85"/>
      <c r="AD45" s="85"/>
      <c r="AE45" s="85"/>
      <c r="AF45" s="85"/>
      <c r="AG45" s="85"/>
      <c r="AH45" s="85"/>
      <c r="AI45" s="85"/>
      <c r="AJ45" s="85"/>
      <c r="AK45" s="85"/>
      <c r="AL45" s="85"/>
      <c r="AM45" s="85"/>
      <c r="AN45" s="85"/>
      <c r="AO45" s="85"/>
      <c r="AP45" s="85"/>
      <c r="AQ45" s="85"/>
      <c r="AR45" s="85"/>
      <c r="AS45" s="85"/>
    </row>
    <row r="46" spans="2:45" ht="5.25" customHeight="1">
      <c r="X46" s="84"/>
      <c r="Y46" s="84"/>
      <c r="Z46" s="85"/>
      <c r="AA46" s="85"/>
      <c r="AB46" s="85"/>
      <c r="AC46" s="85"/>
      <c r="AD46" s="85"/>
      <c r="AE46" s="85"/>
      <c r="AF46" s="85"/>
      <c r="AG46" s="85"/>
      <c r="AH46" s="85"/>
      <c r="AI46" s="85"/>
      <c r="AJ46" s="85"/>
      <c r="AK46" s="85"/>
      <c r="AL46" s="85"/>
      <c r="AM46" s="85"/>
      <c r="AN46" s="85"/>
      <c r="AO46" s="85"/>
      <c r="AP46" s="85"/>
      <c r="AQ46" s="85"/>
      <c r="AR46" s="85"/>
      <c r="AS46" s="85"/>
    </row>
    <row r="47" spans="2:45" ht="5.25" customHeight="1">
      <c r="X47" s="84"/>
      <c r="Y47" s="84"/>
      <c r="Z47" s="85"/>
      <c r="AA47" s="85"/>
      <c r="AB47" s="85"/>
      <c r="AC47" s="85"/>
      <c r="AD47" s="85"/>
      <c r="AE47" s="85"/>
      <c r="AF47" s="85"/>
      <c r="AG47" s="85"/>
      <c r="AH47" s="85"/>
      <c r="AI47" s="85"/>
      <c r="AJ47" s="85"/>
      <c r="AK47" s="85"/>
      <c r="AL47" s="85"/>
      <c r="AM47" s="85"/>
      <c r="AN47" s="85"/>
      <c r="AO47" s="85"/>
      <c r="AP47" s="85"/>
      <c r="AQ47" s="85"/>
      <c r="AR47" s="85"/>
      <c r="AS47" s="85"/>
    </row>
    <row r="48" spans="2:45" ht="17.25" customHeight="1">
      <c r="B48" s="86" t="s">
        <v>50</v>
      </c>
      <c r="L48" s="85"/>
      <c r="M48" s="85"/>
      <c r="N48" s="85"/>
      <c r="O48" s="85"/>
      <c r="P48" s="85"/>
      <c r="Q48" s="85"/>
      <c r="R48" s="85"/>
      <c r="S48" s="87"/>
      <c r="T48" s="87"/>
      <c r="U48" s="87"/>
      <c r="V48" s="87"/>
      <c r="W48" s="87"/>
      <c r="X48" s="85"/>
      <c r="Y48" s="85"/>
      <c r="Z48" s="85"/>
      <c r="AA48" s="85"/>
      <c r="AB48" s="85"/>
      <c r="AC48" s="85"/>
      <c r="AL48" s="88"/>
      <c r="AM48" s="88"/>
      <c r="AN48" s="88"/>
      <c r="AO48" s="88"/>
    </row>
    <row r="49" spans="2:46" ht="12.75" customHeight="1">
      <c r="L49" s="85"/>
      <c r="M49" s="89"/>
      <c r="N49" s="89"/>
      <c r="O49" s="89"/>
      <c r="P49" s="89"/>
      <c r="Q49" s="89"/>
      <c r="R49" s="89"/>
      <c r="S49" s="89"/>
      <c r="T49" s="90"/>
      <c r="U49" s="90"/>
      <c r="V49" s="90"/>
      <c r="W49" s="90"/>
      <c r="X49" s="90"/>
      <c r="Y49" s="90"/>
      <c r="Z49" s="90"/>
      <c r="AA49" s="89"/>
      <c r="AB49" s="89"/>
      <c r="AC49" s="89"/>
      <c r="AL49" s="88"/>
      <c r="AM49" s="850" t="s">
        <v>327</v>
      </c>
      <c r="AN49" s="851"/>
      <c r="AO49" s="851"/>
      <c r="AP49" s="852"/>
    </row>
    <row r="50" spans="2:46" ht="12.75" customHeight="1">
      <c r="L50" s="85"/>
      <c r="M50" s="89"/>
      <c r="N50" s="89"/>
      <c r="O50" s="89"/>
      <c r="P50" s="89"/>
      <c r="Q50" s="89"/>
      <c r="R50" s="89"/>
      <c r="S50" s="89"/>
      <c r="T50" s="90"/>
      <c r="U50" s="90"/>
      <c r="V50" s="90"/>
      <c r="W50" s="90"/>
      <c r="X50" s="90"/>
      <c r="Y50" s="90"/>
      <c r="Z50" s="90"/>
      <c r="AA50" s="89"/>
      <c r="AB50" s="89"/>
      <c r="AC50" s="89"/>
      <c r="AL50" s="88"/>
      <c r="AM50" s="853"/>
      <c r="AN50" s="854"/>
      <c r="AO50" s="854"/>
      <c r="AP50" s="855"/>
    </row>
    <row r="51" spans="2:46" ht="12.75" customHeight="1">
      <c r="L51" s="85"/>
      <c r="M51" s="89"/>
      <c r="N51" s="89"/>
      <c r="O51" s="89"/>
      <c r="P51" s="89"/>
      <c r="Q51" s="89"/>
      <c r="R51" s="89"/>
      <c r="S51" s="89"/>
      <c r="T51" s="89"/>
      <c r="U51" s="89"/>
      <c r="V51" s="89"/>
      <c r="W51" s="89"/>
      <c r="X51" s="89"/>
      <c r="Y51" s="89"/>
      <c r="Z51" s="89"/>
      <c r="AA51" s="89"/>
      <c r="AB51" s="89"/>
      <c r="AC51" s="89"/>
      <c r="AL51" s="88"/>
      <c r="AM51" s="88"/>
      <c r="AN51" s="396"/>
      <c r="AO51" s="396"/>
    </row>
    <row r="52" spans="2:46" ht="6" customHeight="1">
      <c r="L52" s="85"/>
      <c r="M52" s="89"/>
      <c r="N52" s="89"/>
      <c r="O52" s="89"/>
      <c r="P52" s="89"/>
      <c r="Q52" s="89"/>
      <c r="R52" s="89"/>
      <c r="S52" s="89"/>
      <c r="T52" s="89"/>
      <c r="U52" s="89"/>
      <c r="V52" s="89"/>
      <c r="W52" s="89"/>
      <c r="X52" s="89"/>
      <c r="Y52" s="89"/>
      <c r="Z52" s="89"/>
      <c r="AA52" s="89"/>
      <c r="AB52" s="89"/>
      <c r="AC52" s="89"/>
      <c r="AL52" s="88"/>
      <c r="AM52" s="88"/>
    </row>
    <row r="53" spans="2:46" ht="12.75" customHeight="1">
      <c r="B53" s="725" t="s">
        <v>2</v>
      </c>
      <c r="C53" s="726"/>
      <c r="D53" s="726"/>
      <c r="E53" s="726"/>
      <c r="F53" s="726"/>
      <c r="G53" s="726"/>
      <c r="H53" s="726"/>
      <c r="I53" s="726"/>
      <c r="J53" s="750" t="s">
        <v>10</v>
      </c>
      <c r="K53" s="750"/>
      <c r="L53" s="91" t="s">
        <v>3</v>
      </c>
      <c r="M53" s="750" t="s">
        <v>11</v>
      </c>
      <c r="N53" s="750"/>
      <c r="O53" s="756" t="s">
        <v>12</v>
      </c>
      <c r="P53" s="750"/>
      <c r="Q53" s="750"/>
      <c r="R53" s="750"/>
      <c r="S53" s="750"/>
      <c r="T53" s="750"/>
      <c r="U53" s="750" t="s">
        <v>13</v>
      </c>
      <c r="V53" s="750"/>
      <c r="W53" s="750"/>
      <c r="X53" s="85"/>
      <c r="Y53" s="85"/>
      <c r="Z53" s="85"/>
      <c r="AA53" s="85"/>
      <c r="AB53" s="85"/>
      <c r="AC53" s="85"/>
      <c r="AD53" s="92"/>
      <c r="AE53" s="92"/>
      <c r="AF53" s="92"/>
      <c r="AG53" s="92"/>
      <c r="AH53" s="92"/>
      <c r="AI53" s="92"/>
      <c r="AJ53" s="92"/>
      <c r="AK53" s="85"/>
      <c r="AL53" s="520">
        <f ca="1">$AL$9</f>
        <v>30</v>
      </c>
      <c r="AM53" s="521"/>
      <c r="AN53" s="681" t="s">
        <v>4</v>
      </c>
      <c r="AO53" s="681"/>
      <c r="AP53" s="521">
        <v>2</v>
      </c>
      <c r="AQ53" s="521"/>
      <c r="AR53" s="681" t="s">
        <v>5</v>
      </c>
      <c r="AS53" s="747"/>
      <c r="AT53" s="85"/>
    </row>
    <row r="54" spans="2:46" ht="13.5" customHeight="1">
      <c r="B54" s="726"/>
      <c r="C54" s="726"/>
      <c r="D54" s="726"/>
      <c r="E54" s="726"/>
      <c r="F54" s="726"/>
      <c r="G54" s="726"/>
      <c r="H54" s="726"/>
      <c r="I54" s="726"/>
      <c r="J54" s="535">
        <f>$J$10</f>
        <v>0</v>
      </c>
      <c r="K54" s="473">
        <f>$K$10</f>
        <v>0</v>
      </c>
      <c r="L54" s="537">
        <f>$L$10</f>
        <v>0</v>
      </c>
      <c r="M54" s="476">
        <f>$M$10</f>
        <v>0</v>
      </c>
      <c r="N54" s="473">
        <f>$N$10</f>
        <v>0</v>
      </c>
      <c r="O54" s="476">
        <f>$O$10</f>
        <v>0</v>
      </c>
      <c r="P54" s="470">
        <f>$P$10</f>
        <v>0</v>
      </c>
      <c r="Q54" s="470">
        <f>$Q$10</f>
        <v>0</v>
      </c>
      <c r="R54" s="470">
        <f>$R$10</f>
        <v>0</v>
      </c>
      <c r="S54" s="470">
        <f>$S$10</f>
        <v>0</v>
      </c>
      <c r="T54" s="473">
        <f>$T$10</f>
        <v>0</v>
      </c>
      <c r="U54" s="476">
        <f>$U$10</f>
        <v>0</v>
      </c>
      <c r="V54" s="470">
        <f>$V$10</f>
        <v>0</v>
      </c>
      <c r="W54" s="473">
        <f>$W$10</f>
        <v>0</v>
      </c>
      <c r="X54" s="85"/>
      <c r="Y54" s="85"/>
      <c r="Z54" s="85"/>
      <c r="AA54" s="85"/>
      <c r="AB54" s="85"/>
      <c r="AC54" s="85"/>
      <c r="AD54" s="92"/>
      <c r="AE54" s="92"/>
      <c r="AF54" s="92"/>
      <c r="AG54" s="92"/>
      <c r="AH54" s="92"/>
      <c r="AI54" s="92"/>
      <c r="AJ54" s="92"/>
      <c r="AK54" s="85"/>
      <c r="AL54" s="522"/>
      <c r="AM54" s="523"/>
      <c r="AN54" s="682"/>
      <c r="AO54" s="682"/>
      <c r="AP54" s="523"/>
      <c r="AQ54" s="523"/>
      <c r="AR54" s="682"/>
      <c r="AS54" s="764"/>
      <c r="AT54" s="85"/>
    </row>
    <row r="55" spans="2:46" ht="9" customHeight="1">
      <c r="B55" s="726"/>
      <c r="C55" s="726"/>
      <c r="D55" s="726"/>
      <c r="E55" s="726"/>
      <c r="F55" s="726"/>
      <c r="G55" s="726"/>
      <c r="H55" s="726"/>
      <c r="I55" s="726"/>
      <c r="J55" s="536"/>
      <c r="K55" s="474"/>
      <c r="L55" s="538"/>
      <c r="M55" s="477"/>
      <c r="N55" s="474"/>
      <c r="O55" s="477"/>
      <c r="P55" s="471"/>
      <c r="Q55" s="471"/>
      <c r="R55" s="471"/>
      <c r="S55" s="471"/>
      <c r="T55" s="474"/>
      <c r="U55" s="477"/>
      <c r="V55" s="471"/>
      <c r="W55" s="474"/>
      <c r="X55" s="85"/>
      <c r="Y55" s="85"/>
      <c r="Z55" s="85"/>
      <c r="AA55" s="85"/>
      <c r="AB55" s="85"/>
      <c r="AC55" s="85"/>
      <c r="AD55" s="92"/>
      <c r="AE55" s="92"/>
      <c r="AF55" s="92"/>
      <c r="AG55" s="92"/>
      <c r="AH55" s="92"/>
      <c r="AI55" s="92"/>
      <c r="AJ55" s="92"/>
      <c r="AK55" s="85"/>
      <c r="AL55" s="524"/>
      <c r="AM55" s="525"/>
      <c r="AN55" s="683"/>
      <c r="AO55" s="683"/>
      <c r="AP55" s="525"/>
      <c r="AQ55" s="525"/>
      <c r="AR55" s="683"/>
      <c r="AS55" s="749"/>
      <c r="AT55" s="85"/>
    </row>
    <row r="56" spans="2:46" ht="6" customHeight="1">
      <c r="B56" s="727"/>
      <c r="C56" s="727"/>
      <c r="D56" s="727"/>
      <c r="E56" s="727"/>
      <c r="F56" s="727"/>
      <c r="G56" s="727"/>
      <c r="H56" s="727"/>
      <c r="I56" s="727"/>
      <c r="J56" s="536"/>
      <c r="K56" s="475"/>
      <c r="L56" s="539"/>
      <c r="M56" s="478"/>
      <c r="N56" s="475"/>
      <c r="O56" s="478"/>
      <c r="P56" s="472"/>
      <c r="Q56" s="472"/>
      <c r="R56" s="472"/>
      <c r="S56" s="472"/>
      <c r="T56" s="475"/>
      <c r="U56" s="478"/>
      <c r="V56" s="472"/>
      <c r="W56" s="475"/>
      <c r="X56" s="85"/>
      <c r="Y56" s="85"/>
      <c r="Z56" s="85"/>
      <c r="AA56" s="85"/>
      <c r="AB56" s="85"/>
      <c r="AC56" s="85"/>
      <c r="AD56" s="85"/>
      <c r="AE56" s="85"/>
      <c r="AF56" s="85"/>
      <c r="AG56" s="85"/>
      <c r="AH56" s="85"/>
      <c r="AI56" s="85"/>
      <c r="AJ56" s="85"/>
      <c r="AK56" s="85"/>
      <c r="AT56" s="85"/>
    </row>
    <row r="57" spans="2:46" ht="15" customHeight="1">
      <c r="B57" s="709" t="s">
        <v>51</v>
      </c>
      <c r="C57" s="710"/>
      <c r="D57" s="710"/>
      <c r="E57" s="710"/>
      <c r="F57" s="710"/>
      <c r="G57" s="710"/>
      <c r="H57" s="710"/>
      <c r="I57" s="711"/>
      <c r="J57" s="709" t="s">
        <v>6</v>
      </c>
      <c r="K57" s="710"/>
      <c r="L57" s="710"/>
      <c r="M57" s="710"/>
      <c r="N57" s="718"/>
      <c r="O57" s="721" t="s">
        <v>52</v>
      </c>
      <c r="P57" s="710"/>
      <c r="Q57" s="710"/>
      <c r="R57" s="710"/>
      <c r="S57" s="710"/>
      <c r="T57" s="710"/>
      <c r="U57" s="711"/>
      <c r="V57" s="93" t="s">
        <v>53</v>
      </c>
      <c r="W57" s="94"/>
      <c r="X57" s="94"/>
      <c r="Y57" s="724" t="s">
        <v>54</v>
      </c>
      <c r="Z57" s="724"/>
      <c r="AA57" s="724"/>
      <c r="AB57" s="724"/>
      <c r="AC57" s="724"/>
      <c r="AD57" s="724"/>
      <c r="AE57" s="724"/>
      <c r="AF57" s="724"/>
      <c r="AG57" s="724"/>
      <c r="AH57" s="724"/>
      <c r="AI57" s="94"/>
      <c r="AJ57" s="94"/>
      <c r="AK57" s="95"/>
      <c r="AL57" s="785" t="s">
        <v>55</v>
      </c>
      <c r="AM57" s="785"/>
      <c r="AN57" s="777" t="s">
        <v>61</v>
      </c>
      <c r="AO57" s="777"/>
      <c r="AP57" s="777"/>
      <c r="AQ57" s="777"/>
      <c r="AR57" s="777"/>
      <c r="AS57" s="778"/>
      <c r="AT57" s="85"/>
    </row>
    <row r="58" spans="2:46" ht="13.5" customHeight="1">
      <c r="B58" s="712"/>
      <c r="C58" s="713"/>
      <c r="D58" s="713"/>
      <c r="E58" s="713"/>
      <c r="F58" s="713"/>
      <c r="G58" s="713"/>
      <c r="H58" s="713"/>
      <c r="I58" s="714"/>
      <c r="J58" s="712"/>
      <c r="K58" s="713"/>
      <c r="L58" s="713"/>
      <c r="M58" s="713"/>
      <c r="N58" s="719"/>
      <c r="O58" s="722"/>
      <c r="P58" s="713"/>
      <c r="Q58" s="713"/>
      <c r="R58" s="713"/>
      <c r="S58" s="713"/>
      <c r="T58" s="713"/>
      <c r="U58" s="714"/>
      <c r="V58" s="728" t="s">
        <v>7</v>
      </c>
      <c r="W58" s="729"/>
      <c r="X58" s="729"/>
      <c r="Y58" s="730"/>
      <c r="Z58" s="734" t="s">
        <v>16</v>
      </c>
      <c r="AA58" s="735"/>
      <c r="AB58" s="735"/>
      <c r="AC58" s="736"/>
      <c r="AD58" s="740" t="s">
        <v>17</v>
      </c>
      <c r="AE58" s="741"/>
      <c r="AF58" s="741"/>
      <c r="AG58" s="742"/>
      <c r="AH58" s="746" t="s">
        <v>135</v>
      </c>
      <c r="AI58" s="681"/>
      <c r="AJ58" s="681"/>
      <c r="AK58" s="747"/>
      <c r="AL58" s="684" t="s">
        <v>18</v>
      </c>
      <c r="AM58" s="685"/>
      <c r="AN58" s="757" t="s">
        <v>19</v>
      </c>
      <c r="AO58" s="758"/>
      <c r="AP58" s="758"/>
      <c r="AQ58" s="758"/>
      <c r="AR58" s="759"/>
      <c r="AS58" s="760"/>
      <c r="AT58" s="85"/>
    </row>
    <row r="59" spans="2:46" ht="13.5" customHeight="1">
      <c r="B59" s="715"/>
      <c r="C59" s="716"/>
      <c r="D59" s="716"/>
      <c r="E59" s="716"/>
      <c r="F59" s="716"/>
      <c r="G59" s="716"/>
      <c r="H59" s="716"/>
      <c r="I59" s="717"/>
      <c r="J59" s="715"/>
      <c r="K59" s="716"/>
      <c r="L59" s="716"/>
      <c r="M59" s="716"/>
      <c r="N59" s="720"/>
      <c r="O59" s="723"/>
      <c r="P59" s="716"/>
      <c r="Q59" s="716"/>
      <c r="R59" s="716"/>
      <c r="S59" s="716"/>
      <c r="T59" s="716"/>
      <c r="U59" s="717"/>
      <c r="V59" s="731"/>
      <c r="W59" s="732"/>
      <c r="X59" s="732"/>
      <c r="Y59" s="733"/>
      <c r="Z59" s="737"/>
      <c r="AA59" s="738"/>
      <c r="AB59" s="738"/>
      <c r="AC59" s="739"/>
      <c r="AD59" s="743"/>
      <c r="AE59" s="744"/>
      <c r="AF59" s="744"/>
      <c r="AG59" s="745"/>
      <c r="AH59" s="748"/>
      <c r="AI59" s="683"/>
      <c r="AJ59" s="683"/>
      <c r="AK59" s="749"/>
      <c r="AL59" s="686"/>
      <c r="AM59" s="687"/>
      <c r="AN59" s="799"/>
      <c r="AO59" s="799"/>
      <c r="AP59" s="799"/>
      <c r="AQ59" s="799"/>
      <c r="AR59" s="799"/>
      <c r="AS59" s="800"/>
      <c r="AT59" s="85"/>
    </row>
    <row r="60" spans="2:46" ht="18" customHeight="1">
      <c r="B60" s="751">
        <f>'報告書（事業主控）'!B60</f>
        <v>0</v>
      </c>
      <c r="C60" s="752"/>
      <c r="D60" s="752"/>
      <c r="E60" s="752"/>
      <c r="F60" s="752"/>
      <c r="G60" s="752"/>
      <c r="H60" s="752"/>
      <c r="I60" s="753"/>
      <c r="J60" s="751">
        <f>'報告書（事業主控）'!J60</f>
        <v>0</v>
      </c>
      <c r="K60" s="752"/>
      <c r="L60" s="752"/>
      <c r="M60" s="752"/>
      <c r="N60" s="754"/>
      <c r="O60" s="106">
        <f>'報告書（事業主控）'!O60</f>
        <v>0</v>
      </c>
      <c r="P60" s="107" t="s">
        <v>45</v>
      </c>
      <c r="Q60" s="106">
        <f>'報告書（事業主控）'!Q60</f>
        <v>0</v>
      </c>
      <c r="R60" s="107" t="s">
        <v>46</v>
      </c>
      <c r="S60" s="106">
        <f>'報告書（事業主控）'!S60</f>
        <v>0</v>
      </c>
      <c r="T60" s="755" t="s">
        <v>47</v>
      </c>
      <c r="U60" s="755"/>
      <c r="V60" s="707">
        <f>'報告書（事業主控）'!V60</f>
        <v>0</v>
      </c>
      <c r="W60" s="708"/>
      <c r="X60" s="708"/>
      <c r="Y60" s="96" t="s">
        <v>8</v>
      </c>
      <c r="Z60" s="70"/>
      <c r="AA60" s="113"/>
      <c r="AB60" s="113"/>
      <c r="AC60" s="96" t="s">
        <v>8</v>
      </c>
      <c r="AD60" s="70"/>
      <c r="AE60" s="113"/>
      <c r="AF60" s="113"/>
      <c r="AG60" s="109" t="s">
        <v>8</v>
      </c>
      <c r="AH60" s="761">
        <f>'報告書（事業主控）'!AH60</f>
        <v>0</v>
      </c>
      <c r="AI60" s="762"/>
      <c r="AJ60" s="762"/>
      <c r="AK60" s="763"/>
      <c r="AL60" s="70"/>
      <c r="AM60" s="71"/>
      <c r="AN60" s="674">
        <f>'報告書（事業主控）'!AN60</f>
        <v>0</v>
      </c>
      <c r="AO60" s="675"/>
      <c r="AP60" s="675"/>
      <c r="AQ60" s="675"/>
      <c r="AR60" s="675"/>
      <c r="AS60" s="109" t="s">
        <v>8</v>
      </c>
      <c r="AT60" s="85"/>
    </row>
    <row r="61" spans="2:46" ht="18" customHeight="1">
      <c r="B61" s="700"/>
      <c r="C61" s="701"/>
      <c r="D61" s="701"/>
      <c r="E61" s="701"/>
      <c r="F61" s="701"/>
      <c r="G61" s="701"/>
      <c r="H61" s="701"/>
      <c r="I61" s="702"/>
      <c r="J61" s="700"/>
      <c r="K61" s="701"/>
      <c r="L61" s="701"/>
      <c r="M61" s="701"/>
      <c r="N61" s="704"/>
      <c r="O61" s="115">
        <f>'報告書（事業主控）'!O61</f>
        <v>0</v>
      </c>
      <c r="P61" s="116" t="s">
        <v>45</v>
      </c>
      <c r="Q61" s="115">
        <f>'報告書（事業主控）'!Q61</f>
        <v>0</v>
      </c>
      <c r="R61" s="116" t="s">
        <v>46</v>
      </c>
      <c r="S61" s="115">
        <f>'報告書（事業主控）'!S61</f>
        <v>0</v>
      </c>
      <c r="T61" s="706" t="s">
        <v>48</v>
      </c>
      <c r="U61" s="706"/>
      <c r="V61" s="671">
        <f>'報告書（事業主控）'!V61</f>
        <v>0</v>
      </c>
      <c r="W61" s="672"/>
      <c r="X61" s="672"/>
      <c r="Y61" s="672"/>
      <c r="Z61" s="671">
        <f>'報告書（事業主控）'!Z61</f>
        <v>0</v>
      </c>
      <c r="AA61" s="672"/>
      <c r="AB61" s="672"/>
      <c r="AC61" s="672"/>
      <c r="AD61" s="671">
        <f>'報告書（事業主控）'!AD61</f>
        <v>0</v>
      </c>
      <c r="AE61" s="672"/>
      <c r="AF61" s="672"/>
      <c r="AG61" s="673"/>
      <c r="AH61" s="678">
        <f>'報告書（事業主控）'!AH61</f>
        <v>0</v>
      </c>
      <c r="AI61" s="679"/>
      <c r="AJ61" s="679"/>
      <c r="AK61" s="680"/>
      <c r="AL61" s="407">
        <f>'報告書（事業主控）'!AL61</f>
        <v>0</v>
      </c>
      <c r="AM61" s="677"/>
      <c r="AN61" s="671">
        <f>'報告書（事業主控）'!AN61</f>
        <v>0</v>
      </c>
      <c r="AO61" s="672"/>
      <c r="AP61" s="672"/>
      <c r="AQ61" s="672"/>
      <c r="AR61" s="672"/>
      <c r="AS61" s="75"/>
      <c r="AT61" s="85"/>
    </row>
    <row r="62" spans="2:46" ht="18" customHeight="1">
      <c r="B62" s="697">
        <f>'報告書（事業主控）'!B62</f>
        <v>0</v>
      </c>
      <c r="C62" s="698"/>
      <c r="D62" s="698"/>
      <c r="E62" s="698"/>
      <c r="F62" s="698"/>
      <c r="G62" s="698"/>
      <c r="H62" s="698"/>
      <c r="I62" s="699"/>
      <c r="J62" s="697">
        <f>'報告書（事業主控）'!J62</f>
        <v>0</v>
      </c>
      <c r="K62" s="698"/>
      <c r="L62" s="698"/>
      <c r="M62" s="698"/>
      <c r="N62" s="703"/>
      <c r="O62" s="110">
        <f>'報告書（事業主控）'!O62</f>
        <v>0</v>
      </c>
      <c r="P62" s="92" t="s">
        <v>45</v>
      </c>
      <c r="Q62" s="110">
        <f>'報告書（事業主控）'!Q62</f>
        <v>0</v>
      </c>
      <c r="R62" s="92" t="s">
        <v>46</v>
      </c>
      <c r="S62" s="110">
        <f>'報告書（事業主控）'!S62</f>
        <v>0</v>
      </c>
      <c r="T62" s="705" t="s">
        <v>47</v>
      </c>
      <c r="U62" s="705"/>
      <c r="V62" s="707">
        <f>'報告書（事業主控）'!V62</f>
        <v>0</v>
      </c>
      <c r="W62" s="708"/>
      <c r="X62" s="708"/>
      <c r="Y62" s="97"/>
      <c r="Z62" s="70"/>
      <c r="AA62" s="113"/>
      <c r="AB62" s="113"/>
      <c r="AC62" s="97"/>
      <c r="AD62" s="70"/>
      <c r="AE62" s="113"/>
      <c r="AF62" s="113"/>
      <c r="AG62" s="97"/>
      <c r="AH62" s="674">
        <f>'報告書（事業主控）'!AH62</f>
        <v>0</v>
      </c>
      <c r="AI62" s="675"/>
      <c r="AJ62" s="675"/>
      <c r="AK62" s="676"/>
      <c r="AL62" s="70"/>
      <c r="AM62" s="71"/>
      <c r="AN62" s="674">
        <f>'報告書（事業主控）'!AN62</f>
        <v>0</v>
      </c>
      <c r="AO62" s="675"/>
      <c r="AP62" s="675"/>
      <c r="AQ62" s="675"/>
      <c r="AR62" s="675"/>
      <c r="AS62" s="114"/>
      <c r="AT62" s="85"/>
    </row>
    <row r="63" spans="2:46" ht="18" customHeight="1">
      <c r="B63" s="700"/>
      <c r="C63" s="701"/>
      <c r="D63" s="701"/>
      <c r="E63" s="701"/>
      <c r="F63" s="701"/>
      <c r="G63" s="701"/>
      <c r="H63" s="701"/>
      <c r="I63" s="702"/>
      <c r="J63" s="700"/>
      <c r="K63" s="701"/>
      <c r="L63" s="701"/>
      <c r="M63" s="701"/>
      <c r="N63" s="704"/>
      <c r="O63" s="115">
        <f>'報告書（事業主控）'!O63</f>
        <v>0</v>
      </c>
      <c r="P63" s="116" t="s">
        <v>45</v>
      </c>
      <c r="Q63" s="115">
        <f>'報告書（事業主控）'!Q63</f>
        <v>0</v>
      </c>
      <c r="R63" s="116" t="s">
        <v>46</v>
      </c>
      <c r="S63" s="115">
        <f>'報告書（事業主控）'!S63</f>
        <v>0</v>
      </c>
      <c r="T63" s="706" t="s">
        <v>48</v>
      </c>
      <c r="U63" s="706"/>
      <c r="V63" s="678">
        <f>'報告書（事業主控）'!V63</f>
        <v>0</v>
      </c>
      <c r="W63" s="679"/>
      <c r="X63" s="679"/>
      <c r="Y63" s="679"/>
      <c r="Z63" s="678">
        <f>'報告書（事業主控）'!Z63</f>
        <v>0</v>
      </c>
      <c r="AA63" s="679"/>
      <c r="AB63" s="679"/>
      <c r="AC63" s="679"/>
      <c r="AD63" s="678">
        <f>'報告書（事業主控）'!AD63</f>
        <v>0</v>
      </c>
      <c r="AE63" s="679"/>
      <c r="AF63" s="679"/>
      <c r="AG63" s="679"/>
      <c r="AH63" s="678">
        <f>'報告書（事業主控）'!AH63</f>
        <v>0</v>
      </c>
      <c r="AI63" s="679"/>
      <c r="AJ63" s="679"/>
      <c r="AK63" s="680"/>
      <c r="AL63" s="407">
        <f>'報告書（事業主控）'!AL63</f>
        <v>0</v>
      </c>
      <c r="AM63" s="677"/>
      <c r="AN63" s="671">
        <f>'報告書（事業主控）'!AN63</f>
        <v>0</v>
      </c>
      <c r="AO63" s="672"/>
      <c r="AP63" s="672"/>
      <c r="AQ63" s="672"/>
      <c r="AR63" s="672"/>
      <c r="AS63" s="75"/>
      <c r="AT63" s="85"/>
    </row>
    <row r="64" spans="2:46" ht="18" customHeight="1">
      <c r="B64" s="697">
        <f>'報告書（事業主控）'!B64</f>
        <v>0</v>
      </c>
      <c r="C64" s="698"/>
      <c r="D64" s="698"/>
      <c r="E64" s="698"/>
      <c r="F64" s="698"/>
      <c r="G64" s="698"/>
      <c r="H64" s="698"/>
      <c r="I64" s="699"/>
      <c r="J64" s="697">
        <f>'報告書（事業主控）'!J64</f>
        <v>0</v>
      </c>
      <c r="K64" s="698"/>
      <c r="L64" s="698"/>
      <c r="M64" s="698"/>
      <c r="N64" s="703"/>
      <c r="O64" s="110">
        <f>'報告書（事業主控）'!O64</f>
        <v>0</v>
      </c>
      <c r="P64" s="92" t="s">
        <v>45</v>
      </c>
      <c r="Q64" s="110">
        <f>'報告書（事業主控）'!Q64</f>
        <v>0</v>
      </c>
      <c r="R64" s="92" t="s">
        <v>46</v>
      </c>
      <c r="S64" s="110">
        <f>'報告書（事業主控）'!S64</f>
        <v>0</v>
      </c>
      <c r="T64" s="705" t="s">
        <v>47</v>
      </c>
      <c r="U64" s="705"/>
      <c r="V64" s="707">
        <f>'報告書（事業主控）'!V64</f>
        <v>0</v>
      </c>
      <c r="W64" s="708"/>
      <c r="X64" s="708"/>
      <c r="Y64" s="97"/>
      <c r="Z64" s="70"/>
      <c r="AA64" s="113"/>
      <c r="AB64" s="113"/>
      <c r="AC64" s="97"/>
      <c r="AD64" s="70"/>
      <c r="AE64" s="113"/>
      <c r="AF64" s="113"/>
      <c r="AG64" s="97"/>
      <c r="AH64" s="674">
        <f>'報告書（事業主控）'!AH64</f>
        <v>0</v>
      </c>
      <c r="AI64" s="675"/>
      <c r="AJ64" s="675"/>
      <c r="AK64" s="676"/>
      <c r="AL64" s="70"/>
      <c r="AM64" s="71"/>
      <c r="AN64" s="674">
        <f>'報告書（事業主控）'!AN64</f>
        <v>0</v>
      </c>
      <c r="AO64" s="675"/>
      <c r="AP64" s="675"/>
      <c r="AQ64" s="675"/>
      <c r="AR64" s="675"/>
      <c r="AS64" s="114"/>
      <c r="AT64" s="85"/>
    </row>
    <row r="65" spans="2:46" ht="18" customHeight="1">
      <c r="B65" s="700"/>
      <c r="C65" s="701"/>
      <c r="D65" s="701"/>
      <c r="E65" s="701"/>
      <c r="F65" s="701"/>
      <c r="G65" s="701"/>
      <c r="H65" s="701"/>
      <c r="I65" s="702"/>
      <c r="J65" s="700"/>
      <c r="K65" s="701"/>
      <c r="L65" s="701"/>
      <c r="M65" s="701"/>
      <c r="N65" s="704"/>
      <c r="O65" s="115">
        <f>'報告書（事業主控）'!O65</f>
        <v>0</v>
      </c>
      <c r="P65" s="116" t="s">
        <v>45</v>
      </c>
      <c r="Q65" s="115">
        <f>'報告書（事業主控）'!Q65</f>
        <v>0</v>
      </c>
      <c r="R65" s="116" t="s">
        <v>46</v>
      </c>
      <c r="S65" s="115">
        <f>'報告書（事業主控）'!S65</f>
        <v>0</v>
      </c>
      <c r="T65" s="706" t="s">
        <v>48</v>
      </c>
      <c r="U65" s="706"/>
      <c r="V65" s="678">
        <f>'報告書（事業主控）'!V65</f>
        <v>0</v>
      </c>
      <c r="W65" s="679"/>
      <c r="X65" s="679"/>
      <c r="Y65" s="679"/>
      <c r="Z65" s="678">
        <f>'報告書（事業主控）'!Z65</f>
        <v>0</v>
      </c>
      <c r="AA65" s="679"/>
      <c r="AB65" s="679"/>
      <c r="AC65" s="679"/>
      <c r="AD65" s="678">
        <f>'報告書（事業主控）'!AD65</f>
        <v>0</v>
      </c>
      <c r="AE65" s="679"/>
      <c r="AF65" s="679"/>
      <c r="AG65" s="679"/>
      <c r="AH65" s="678">
        <f>'報告書（事業主控）'!AH65</f>
        <v>0</v>
      </c>
      <c r="AI65" s="679"/>
      <c r="AJ65" s="679"/>
      <c r="AK65" s="680"/>
      <c r="AL65" s="407">
        <f>'報告書（事業主控）'!AL65</f>
        <v>0</v>
      </c>
      <c r="AM65" s="677"/>
      <c r="AN65" s="671">
        <f>'報告書（事業主控）'!AN65</f>
        <v>0</v>
      </c>
      <c r="AO65" s="672"/>
      <c r="AP65" s="672"/>
      <c r="AQ65" s="672"/>
      <c r="AR65" s="672"/>
      <c r="AS65" s="75"/>
      <c r="AT65" s="85"/>
    </row>
    <row r="66" spans="2:46" ht="18" customHeight="1">
      <c r="B66" s="697">
        <f>'報告書（事業主控）'!B66</f>
        <v>0</v>
      </c>
      <c r="C66" s="698"/>
      <c r="D66" s="698"/>
      <c r="E66" s="698"/>
      <c r="F66" s="698"/>
      <c r="G66" s="698"/>
      <c r="H66" s="698"/>
      <c r="I66" s="699"/>
      <c r="J66" s="697">
        <f>'報告書（事業主控）'!J66</f>
        <v>0</v>
      </c>
      <c r="K66" s="698"/>
      <c r="L66" s="698"/>
      <c r="M66" s="698"/>
      <c r="N66" s="703"/>
      <c r="O66" s="110">
        <f>'報告書（事業主控）'!O66</f>
        <v>0</v>
      </c>
      <c r="P66" s="92" t="s">
        <v>45</v>
      </c>
      <c r="Q66" s="110">
        <f>'報告書（事業主控）'!Q66</f>
        <v>0</v>
      </c>
      <c r="R66" s="92" t="s">
        <v>46</v>
      </c>
      <c r="S66" s="110">
        <f>'報告書（事業主控）'!S66</f>
        <v>0</v>
      </c>
      <c r="T66" s="705" t="s">
        <v>47</v>
      </c>
      <c r="U66" s="705"/>
      <c r="V66" s="707">
        <f>'報告書（事業主控）'!V66</f>
        <v>0</v>
      </c>
      <c r="W66" s="708"/>
      <c r="X66" s="708"/>
      <c r="Y66" s="97"/>
      <c r="Z66" s="70"/>
      <c r="AA66" s="113"/>
      <c r="AB66" s="113"/>
      <c r="AC66" s="97"/>
      <c r="AD66" s="70"/>
      <c r="AE66" s="113"/>
      <c r="AF66" s="113"/>
      <c r="AG66" s="97"/>
      <c r="AH66" s="674">
        <f>'報告書（事業主控）'!AH66</f>
        <v>0</v>
      </c>
      <c r="AI66" s="675"/>
      <c r="AJ66" s="675"/>
      <c r="AK66" s="676"/>
      <c r="AL66" s="70"/>
      <c r="AM66" s="71"/>
      <c r="AN66" s="674">
        <f>'報告書（事業主控）'!AN66</f>
        <v>0</v>
      </c>
      <c r="AO66" s="675"/>
      <c r="AP66" s="675"/>
      <c r="AQ66" s="675"/>
      <c r="AR66" s="675"/>
      <c r="AS66" s="114"/>
      <c r="AT66" s="85"/>
    </row>
    <row r="67" spans="2:46" ht="18" customHeight="1">
      <c r="B67" s="700"/>
      <c r="C67" s="701"/>
      <c r="D67" s="701"/>
      <c r="E67" s="701"/>
      <c r="F67" s="701"/>
      <c r="G67" s="701"/>
      <c r="H67" s="701"/>
      <c r="I67" s="702"/>
      <c r="J67" s="700"/>
      <c r="K67" s="701"/>
      <c r="L67" s="701"/>
      <c r="M67" s="701"/>
      <c r="N67" s="704"/>
      <c r="O67" s="115">
        <f>'報告書（事業主控）'!O67</f>
        <v>0</v>
      </c>
      <c r="P67" s="116" t="s">
        <v>45</v>
      </c>
      <c r="Q67" s="115">
        <f>'報告書（事業主控）'!Q67</f>
        <v>0</v>
      </c>
      <c r="R67" s="116" t="s">
        <v>46</v>
      </c>
      <c r="S67" s="115">
        <f>'報告書（事業主控）'!S67</f>
        <v>0</v>
      </c>
      <c r="T67" s="706" t="s">
        <v>48</v>
      </c>
      <c r="U67" s="706"/>
      <c r="V67" s="678">
        <f>'報告書（事業主控）'!V67</f>
        <v>0</v>
      </c>
      <c r="W67" s="679"/>
      <c r="X67" s="679"/>
      <c r="Y67" s="679"/>
      <c r="Z67" s="678">
        <f>'報告書（事業主控）'!Z67</f>
        <v>0</v>
      </c>
      <c r="AA67" s="679"/>
      <c r="AB67" s="679"/>
      <c r="AC67" s="679"/>
      <c r="AD67" s="678">
        <f>'報告書（事業主控）'!AD67</f>
        <v>0</v>
      </c>
      <c r="AE67" s="679"/>
      <c r="AF67" s="679"/>
      <c r="AG67" s="679"/>
      <c r="AH67" s="678">
        <f>'報告書（事業主控）'!AH67</f>
        <v>0</v>
      </c>
      <c r="AI67" s="679"/>
      <c r="AJ67" s="679"/>
      <c r="AK67" s="680"/>
      <c r="AL67" s="407">
        <f>'報告書（事業主控）'!AL67</f>
        <v>0</v>
      </c>
      <c r="AM67" s="677"/>
      <c r="AN67" s="671">
        <f>'報告書（事業主控）'!AN67</f>
        <v>0</v>
      </c>
      <c r="AO67" s="672"/>
      <c r="AP67" s="672"/>
      <c r="AQ67" s="672"/>
      <c r="AR67" s="672"/>
      <c r="AS67" s="75"/>
      <c r="AT67" s="85"/>
    </row>
    <row r="68" spans="2:46" ht="18" customHeight="1">
      <c r="B68" s="697">
        <f>'報告書（事業主控）'!B68</f>
        <v>0</v>
      </c>
      <c r="C68" s="698"/>
      <c r="D68" s="698"/>
      <c r="E68" s="698"/>
      <c r="F68" s="698"/>
      <c r="G68" s="698"/>
      <c r="H68" s="698"/>
      <c r="I68" s="699"/>
      <c r="J68" s="697">
        <f>'報告書（事業主控）'!J68</f>
        <v>0</v>
      </c>
      <c r="K68" s="698"/>
      <c r="L68" s="698"/>
      <c r="M68" s="698"/>
      <c r="N68" s="703"/>
      <c r="O68" s="110">
        <f>'報告書（事業主控）'!O68</f>
        <v>0</v>
      </c>
      <c r="P68" s="92" t="s">
        <v>45</v>
      </c>
      <c r="Q68" s="110">
        <f>'報告書（事業主控）'!Q68</f>
        <v>0</v>
      </c>
      <c r="R68" s="92" t="s">
        <v>46</v>
      </c>
      <c r="S68" s="110">
        <f>'報告書（事業主控）'!S68</f>
        <v>0</v>
      </c>
      <c r="T68" s="705" t="s">
        <v>47</v>
      </c>
      <c r="U68" s="705"/>
      <c r="V68" s="707">
        <f>'報告書（事業主控）'!V68</f>
        <v>0</v>
      </c>
      <c r="W68" s="708"/>
      <c r="X68" s="708"/>
      <c r="Y68" s="97"/>
      <c r="Z68" s="70"/>
      <c r="AA68" s="113"/>
      <c r="AB68" s="113"/>
      <c r="AC68" s="97"/>
      <c r="AD68" s="70"/>
      <c r="AE68" s="113"/>
      <c r="AF68" s="113"/>
      <c r="AG68" s="97"/>
      <c r="AH68" s="674">
        <f>'報告書（事業主控）'!AH68</f>
        <v>0</v>
      </c>
      <c r="AI68" s="675"/>
      <c r="AJ68" s="675"/>
      <c r="AK68" s="676"/>
      <c r="AL68" s="70"/>
      <c r="AM68" s="71"/>
      <c r="AN68" s="674">
        <f>'報告書（事業主控）'!AN68</f>
        <v>0</v>
      </c>
      <c r="AO68" s="675"/>
      <c r="AP68" s="675"/>
      <c r="AQ68" s="675"/>
      <c r="AR68" s="675"/>
      <c r="AS68" s="114"/>
      <c r="AT68" s="85"/>
    </row>
    <row r="69" spans="2:46" ht="18" customHeight="1">
      <c r="B69" s="700"/>
      <c r="C69" s="701"/>
      <c r="D69" s="701"/>
      <c r="E69" s="701"/>
      <c r="F69" s="701"/>
      <c r="G69" s="701"/>
      <c r="H69" s="701"/>
      <c r="I69" s="702"/>
      <c r="J69" s="700"/>
      <c r="K69" s="701"/>
      <c r="L69" s="701"/>
      <c r="M69" s="701"/>
      <c r="N69" s="704"/>
      <c r="O69" s="115">
        <f>'報告書（事業主控）'!O69</f>
        <v>0</v>
      </c>
      <c r="P69" s="116" t="s">
        <v>45</v>
      </c>
      <c r="Q69" s="115">
        <f>'報告書（事業主控）'!Q69</f>
        <v>0</v>
      </c>
      <c r="R69" s="116" t="s">
        <v>46</v>
      </c>
      <c r="S69" s="115">
        <f>'報告書（事業主控）'!S69</f>
        <v>0</v>
      </c>
      <c r="T69" s="706" t="s">
        <v>48</v>
      </c>
      <c r="U69" s="706"/>
      <c r="V69" s="678">
        <f>'報告書（事業主控）'!V69</f>
        <v>0</v>
      </c>
      <c r="W69" s="679"/>
      <c r="X69" s="679"/>
      <c r="Y69" s="679"/>
      <c r="Z69" s="678">
        <f>'報告書（事業主控）'!Z69</f>
        <v>0</v>
      </c>
      <c r="AA69" s="679"/>
      <c r="AB69" s="679"/>
      <c r="AC69" s="679"/>
      <c r="AD69" s="678">
        <f>'報告書（事業主控）'!AD69</f>
        <v>0</v>
      </c>
      <c r="AE69" s="679"/>
      <c r="AF69" s="679"/>
      <c r="AG69" s="679"/>
      <c r="AH69" s="678">
        <f>'報告書（事業主控）'!AH69</f>
        <v>0</v>
      </c>
      <c r="AI69" s="679"/>
      <c r="AJ69" s="679"/>
      <c r="AK69" s="680"/>
      <c r="AL69" s="407">
        <f>'報告書（事業主控）'!AL69</f>
        <v>0</v>
      </c>
      <c r="AM69" s="677"/>
      <c r="AN69" s="671">
        <f>'報告書（事業主控）'!AN69</f>
        <v>0</v>
      </c>
      <c r="AO69" s="672"/>
      <c r="AP69" s="672"/>
      <c r="AQ69" s="672"/>
      <c r="AR69" s="672"/>
      <c r="AS69" s="75"/>
      <c r="AT69" s="85"/>
    </row>
    <row r="70" spans="2:46" ht="18" customHeight="1">
      <c r="B70" s="697">
        <f>'報告書（事業主控）'!B70</f>
        <v>0</v>
      </c>
      <c r="C70" s="698"/>
      <c r="D70" s="698"/>
      <c r="E70" s="698"/>
      <c r="F70" s="698"/>
      <c r="G70" s="698"/>
      <c r="H70" s="698"/>
      <c r="I70" s="699"/>
      <c r="J70" s="697">
        <f>'報告書（事業主控）'!J70</f>
        <v>0</v>
      </c>
      <c r="K70" s="698"/>
      <c r="L70" s="698"/>
      <c r="M70" s="698"/>
      <c r="N70" s="703"/>
      <c r="O70" s="110">
        <f>'報告書（事業主控）'!O70</f>
        <v>0</v>
      </c>
      <c r="P70" s="92" t="s">
        <v>45</v>
      </c>
      <c r="Q70" s="110">
        <f>'報告書（事業主控）'!Q70</f>
        <v>0</v>
      </c>
      <c r="R70" s="92" t="s">
        <v>46</v>
      </c>
      <c r="S70" s="110">
        <f>'報告書（事業主控）'!S70</f>
        <v>0</v>
      </c>
      <c r="T70" s="705" t="s">
        <v>47</v>
      </c>
      <c r="U70" s="705"/>
      <c r="V70" s="707">
        <f>'報告書（事業主控）'!V70</f>
        <v>0</v>
      </c>
      <c r="W70" s="708"/>
      <c r="X70" s="708"/>
      <c r="Y70" s="97"/>
      <c r="Z70" s="70"/>
      <c r="AA70" s="113"/>
      <c r="AB70" s="113"/>
      <c r="AC70" s="97"/>
      <c r="AD70" s="70"/>
      <c r="AE70" s="113"/>
      <c r="AF70" s="113"/>
      <c r="AG70" s="97"/>
      <c r="AH70" s="674">
        <f>'報告書（事業主控）'!AH70</f>
        <v>0</v>
      </c>
      <c r="AI70" s="675"/>
      <c r="AJ70" s="675"/>
      <c r="AK70" s="676"/>
      <c r="AL70" s="70"/>
      <c r="AM70" s="71"/>
      <c r="AN70" s="674">
        <f>'報告書（事業主控）'!AN70</f>
        <v>0</v>
      </c>
      <c r="AO70" s="675"/>
      <c r="AP70" s="675"/>
      <c r="AQ70" s="675"/>
      <c r="AR70" s="675"/>
      <c r="AS70" s="114"/>
      <c r="AT70" s="85"/>
    </row>
    <row r="71" spans="2:46" ht="18" customHeight="1">
      <c r="B71" s="700"/>
      <c r="C71" s="701"/>
      <c r="D71" s="701"/>
      <c r="E71" s="701"/>
      <c r="F71" s="701"/>
      <c r="G71" s="701"/>
      <c r="H71" s="701"/>
      <c r="I71" s="702"/>
      <c r="J71" s="700"/>
      <c r="K71" s="701"/>
      <c r="L71" s="701"/>
      <c r="M71" s="701"/>
      <c r="N71" s="704"/>
      <c r="O71" s="115">
        <f>'報告書（事業主控）'!O71</f>
        <v>0</v>
      </c>
      <c r="P71" s="116" t="s">
        <v>45</v>
      </c>
      <c r="Q71" s="115">
        <f>'報告書（事業主控）'!Q71</f>
        <v>0</v>
      </c>
      <c r="R71" s="116" t="s">
        <v>46</v>
      </c>
      <c r="S71" s="115">
        <f>'報告書（事業主控）'!S71</f>
        <v>0</v>
      </c>
      <c r="T71" s="706" t="s">
        <v>48</v>
      </c>
      <c r="U71" s="706"/>
      <c r="V71" s="678">
        <f>'報告書（事業主控）'!V71</f>
        <v>0</v>
      </c>
      <c r="W71" s="679"/>
      <c r="X71" s="679"/>
      <c r="Y71" s="679"/>
      <c r="Z71" s="678">
        <f>'報告書（事業主控）'!Z71</f>
        <v>0</v>
      </c>
      <c r="AA71" s="679"/>
      <c r="AB71" s="679"/>
      <c r="AC71" s="679"/>
      <c r="AD71" s="678">
        <f>'報告書（事業主控）'!AD71</f>
        <v>0</v>
      </c>
      <c r="AE71" s="679"/>
      <c r="AF71" s="679"/>
      <c r="AG71" s="679"/>
      <c r="AH71" s="678">
        <f>'報告書（事業主控）'!AH71</f>
        <v>0</v>
      </c>
      <c r="AI71" s="679"/>
      <c r="AJ71" s="679"/>
      <c r="AK71" s="680"/>
      <c r="AL71" s="407">
        <f>'報告書（事業主控）'!AL71</f>
        <v>0</v>
      </c>
      <c r="AM71" s="677"/>
      <c r="AN71" s="671">
        <f>'報告書（事業主控）'!AN71</f>
        <v>0</v>
      </c>
      <c r="AO71" s="672"/>
      <c r="AP71" s="672"/>
      <c r="AQ71" s="672"/>
      <c r="AR71" s="672"/>
      <c r="AS71" s="75"/>
      <c r="AT71" s="85"/>
    </row>
    <row r="72" spans="2:46" ht="18" customHeight="1">
      <c r="B72" s="697">
        <f>'報告書（事業主控）'!B72</f>
        <v>0</v>
      </c>
      <c r="C72" s="698"/>
      <c r="D72" s="698"/>
      <c r="E72" s="698"/>
      <c r="F72" s="698"/>
      <c r="G72" s="698"/>
      <c r="H72" s="698"/>
      <c r="I72" s="699"/>
      <c r="J72" s="697">
        <f>'報告書（事業主控）'!J72</f>
        <v>0</v>
      </c>
      <c r="K72" s="698"/>
      <c r="L72" s="698"/>
      <c r="M72" s="698"/>
      <c r="N72" s="703"/>
      <c r="O72" s="110">
        <f>'報告書（事業主控）'!O72</f>
        <v>0</v>
      </c>
      <c r="P72" s="92" t="s">
        <v>45</v>
      </c>
      <c r="Q72" s="110">
        <f>'報告書（事業主控）'!Q72</f>
        <v>0</v>
      </c>
      <c r="R72" s="92" t="s">
        <v>46</v>
      </c>
      <c r="S72" s="110">
        <f>'報告書（事業主控）'!S72</f>
        <v>0</v>
      </c>
      <c r="T72" s="705" t="s">
        <v>47</v>
      </c>
      <c r="U72" s="705"/>
      <c r="V72" s="707">
        <f>'報告書（事業主控）'!V72</f>
        <v>0</v>
      </c>
      <c r="W72" s="708"/>
      <c r="X72" s="708"/>
      <c r="Y72" s="97"/>
      <c r="Z72" s="70"/>
      <c r="AA72" s="113"/>
      <c r="AB72" s="113"/>
      <c r="AC72" s="97"/>
      <c r="AD72" s="70"/>
      <c r="AE72" s="113"/>
      <c r="AF72" s="113"/>
      <c r="AG72" s="97"/>
      <c r="AH72" s="674">
        <f>'報告書（事業主控）'!AH72</f>
        <v>0</v>
      </c>
      <c r="AI72" s="675"/>
      <c r="AJ72" s="675"/>
      <c r="AK72" s="676"/>
      <c r="AL72" s="70"/>
      <c r="AM72" s="71"/>
      <c r="AN72" s="674">
        <f>'報告書（事業主控）'!AN72</f>
        <v>0</v>
      </c>
      <c r="AO72" s="675"/>
      <c r="AP72" s="675"/>
      <c r="AQ72" s="675"/>
      <c r="AR72" s="675"/>
      <c r="AS72" s="114"/>
      <c r="AT72" s="85"/>
    </row>
    <row r="73" spans="2:46" ht="18" customHeight="1">
      <c r="B73" s="700"/>
      <c r="C73" s="701"/>
      <c r="D73" s="701"/>
      <c r="E73" s="701"/>
      <c r="F73" s="701"/>
      <c r="G73" s="701"/>
      <c r="H73" s="701"/>
      <c r="I73" s="702"/>
      <c r="J73" s="700"/>
      <c r="K73" s="701"/>
      <c r="L73" s="701"/>
      <c r="M73" s="701"/>
      <c r="N73" s="704"/>
      <c r="O73" s="115">
        <f>'報告書（事業主控）'!O73</f>
        <v>0</v>
      </c>
      <c r="P73" s="116" t="s">
        <v>45</v>
      </c>
      <c r="Q73" s="115">
        <f>'報告書（事業主控）'!Q73</f>
        <v>0</v>
      </c>
      <c r="R73" s="116" t="s">
        <v>46</v>
      </c>
      <c r="S73" s="115">
        <f>'報告書（事業主控）'!S73</f>
        <v>0</v>
      </c>
      <c r="T73" s="706" t="s">
        <v>48</v>
      </c>
      <c r="U73" s="706"/>
      <c r="V73" s="678">
        <f>'報告書（事業主控）'!V73</f>
        <v>0</v>
      </c>
      <c r="W73" s="679"/>
      <c r="X73" s="679"/>
      <c r="Y73" s="679"/>
      <c r="Z73" s="678">
        <f>'報告書（事業主控）'!Z73</f>
        <v>0</v>
      </c>
      <c r="AA73" s="679"/>
      <c r="AB73" s="679"/>
      <c r="AC73" s="679"/>
      <c r="AD73" s="678">
        <f>'報告書（事業主控）'!AD73</f>
        <v>0</v>
      </c>
      <c r="AE73" s="679"/>
      <c r="AF73" s="679"/>
      <c r="AG73" s="679"/>
      <c r="AH73" s="678">
        <f>'報告書（事業主控）'!AH73</f>
        <v>0</v>
      </c>
      <c r="AI73" s="679"/>
      <c r="AJ73" s="679"/>
      <c r="AK73" s="680"/>
      <c r="AL73" s="407">
        <f>'報告書（事業主控）'!AL73</f>
        <v>0</v>
      </c>
      <c r="AM73" s="677"/>
      <c r="AN73" s="671">
        <f>'報告書（事業主控）'!AN73</f>
        <v>0</v>
      </c>
      <c r="AO73" s="672"/>
      <c r="AP73" s="672"/>
      <c r="AQ73" s="672"/>
      <c r="AR73" s="672"/>
      <c r="AS73" s="75"/>
      <c r="AT73" s="85"/>
    </row>
    <row r="74" spans="2:46" ht="18" customHeight="1">
      <c r="B74" s="697">
        <f>'報告書（事業主控）'!B74</f>
        <v>0</v>
      </c>
      <c r="C74" s="698"/>
      <c r="D74" s="698"/>
      <c r="E74" s="698"/>
      <c r="F74" s="698"/>
      <c r="G74" s="698"/>
      <c r="H74" s="698"/>
      <c r="I74" s="699"/>
      <c r="J74" s="697">
        <f>'報告書（事業主控）'!J74</f>
        <v>0</v>
      </c>
      <c r="K74" s="698"/>
      <c r="L74" s="698"/>
      <c r="M74" s="698"/>
      <c r="N74" s="703"/>
      <c r="O74" s="110">
        <f>'報告書（事業主控）'!O74</f>
        <v>0</v>
      </c>
      <c r="P74" s="92" t="s">
        <v>45</v>
      </c>
      <c r="Q74" s="110">
        <f>'報告書（事業主控）'!Q74</f>
        <v>0</v>
      </c>
      <c r="R74" s="92" t="s">
        <v>46</v>
      </c>
      <c r="S74" s="110">
        <f>'報告書（事業主控）'!S74</f>
        <v>0</v>
      </c>
      <c r="T74" s="705" t="s">
        <v>47</v>
      </c>
      <c r="U74" s="705"/>
      <c r="V74" s="707">
        <f>'報告書（事業主控）'!V74</f>
        <v>0</v>
      </c>
      <c r="W74" s="708"/>
      <c r="X74" s="708"/>
      <c r="Y74" s="97"/>
      <c r="Z74" s="70"/>
      <c r="AA74" s="113"/>
      <c r="AB74" s="113"/>
      <c r="AC74" s="97"/>
      <c r="AD74" s="70"/>
      <c r="AE74" s="113"/>
      <c r="AF74" s="113"/>
      <c r="AG74" s="97"/>
      <c r="AH74" s="674">
        <f>'報告書（事業主控）'!AH74</f>
        <v>0</v>
      </c>
      <c r="AI74" s="675"/>
      <c r="AJ74" s="675"/>
      <c r="AK74" s="676"/>
      <c r="AL74" s="70"/>
      <c r="AM74" s="71"/>
      <c r="AN74" s="674">
        <f>'報告書（事業主控）'!AN74</f>
        <v>0</v>
      </c>
      <c r="AO74" s="675"/>
      <c r="AP74" s="675"/>
      <c r="AQ74" s="675"/>
      <c r="AR74" s="675"/>
      <c r="AS74" s="114"/>
      <c r="AT74" s="85"/>
    </row>
    <row r="75" spans="2:46" ht="18" customHeight="1">
      <c r="B75" s="700"/>
      <c r="C75" s="701"/>
      <c r="D75" s="701"/>
      <c r="E75" s="701"/>
      <c r="F75" s="701"/>
      <c r="G75" s="701"/>
      <c r="H75" s="701"/>
      <c r="I75" s="702"/>
      <c r="J75" s="700"/>
      <c r="K75" s="701"/>
      <c r="L75" s="701"/>
      <c r="M75" s="701"/>
      <c r="N75" s="704"/>
      <c r="O75" s="115">
        <f>'報告書（事業主控）'!O75</f>
        <v>0</v>
      </c>
      <c r="P75" s="116" t="s">
        <v>45</v>
      </c>
      <c r="Q75" s="115">
        <f>'報告書（事業主控）'!Q75</f>
        <v>0</v>
      </c>
      <c r="R75" s="116" t="s">
        <v>46</v>
      </c>
      <c r="S75" s="115">
        <f>'報告書（事業主控）'!S75</f>
        <v>0</v>
      </c>
      <c r="T75" s="706" t="s">
        <v>48</v>
      </c>
      <c r="U75" s="706"/>
      <c r="V75" s="678">
        <f>'報告書（事業主控）'!V75</f>
        <v>0</v>
      </c>
      <c r="W75" s="679"/>
      <c r="X75" s="679"/>
      <c r="Y75" s="679"/>
      <c r="Z75" s="678">
        <f>'報告書（事業主控）'!Z75</f>
        <v>0</v>
      </c>
      <c r="AA75" s="679"/>
      <c r="AB75" s="679"/>
      <c r="AC75" s="679"/>
      <c r="AD75" s="678">
        <f>'報告書（事業主控）'!AD75</f>
        <v>0</v>
      </c>
      <c r="AE75" s="679"/>
      <c r="AF75" s="679"/>
      <c r="AG75" s="679"/>
      <c r="AH75" s="678">
        <f>'報告書（事業主控）'!AH75</f>
        <v>0</v>
      </c>
      <c r="AI75" s="679"/>
      <c r="AJ75" s="679"/>
      <c r="AK75" s="680"/>
      <c r="AL75" s="407">
        <f>'報告書（事業主控）'!AL75</f>
        <v>0</v>
      </c>
      <c r="AM75" s="677"/>
      <c r="AN75" s="671">
        <f>'報告書（事業主控）'!AN75</f>
        <v>0</v>
      </c>
      <c r="AO75" s="672"/>
      <c r="AP75" s="672"/>
      <c r="AQ75" s="672"/>
      <c r="AR75" s="672"/>
      <c r="AS75" s="75"/>
      <c r="AT75" s="85"/>
    </row>
    <row r="76" spans="2:46" ht="18" customHeight="1">
      <c r="B76" s="697">
        <f>'報告書（事業主控）'!B76</f>
        <v>0</v>
      </c>
      <c r="C76" s="698"/>
      <c r="D76" s="698"/>
      <c r="E76" s="698"/>
      <c r="F76" s="698"/>
      <c r="G76" s="698"/>
      <c r="H76" s="698"/>
      <c r="I76" s="699"/>
      <c r="J76" s="697">
        <f>'報告書（事業主控）'!J76</f>
        <v>0</v>
      </c>
      <c r="K76" s="698"/>
      <c r="L76" s="698"/>
      <c r="M76" s="698"/>
      <c r="N76" s="703"/>
      <c r="O76" s="110">
        <f>'報告書（事業主控）'!O76</f>
        <v>0</v>
      </c>
      <c r="P76" s="92" t="s">
        <v>45</v>
      </c>
      <c r="Q76" s="110">
        <f>'報告書（事業主控）'!Q76</f>
        <v>0</v>
      </c>
      <c r="R76" s="92" t="s">
        <v>46</v>
      </c>
      <c r="S76" s="110">
        <f>'報告書（事業主控）'!S76</f>
        <v>0</v>
      </c>
      <c r="T76" s="705" t="s">
        <v>47</v>
      </c>
      <c r="U76" s="705"/>
      <c r="V76" s="707">
        <f>'報告書（事業主控）'!V76</f>
        <v>0</v>
      </c>
      <c r="W76" s="708"/>
      <c r="X76" s="708"/>
      <c r="Y76" s="97"/>
      <c r="Z76" s="70"/>
      <c r="AA76" s="113"/>
      <c r="AB76" s="113"/>
      <c r="AC76" s="97"/>
      <c r="AD76" s="70"/>
      <c r="AE76" s="113"/>
      <c r="AF76" s="113"/>
      <c r="AG76" s="97"/>
      <c r="AH76" s="674">
        <f>'報告書（事業主控）'!AH76</f>
        <v>0</v>
      </c>
      <c r="AI76" s="675"/>
      <c r="AJ76" s="675"/>
      <c r="AK76" s="676"/>
      <c r="AL76" s="70"/>
      <c r="AM76" s="71"/>
      <c r="AN76" s="674">
        <f>'報告書（事業主控）'!AN76</f>
        <v>0</v>
      </c>
      <c r="AO76" s="675"/>
      <c r="AP76" s="675"/>
      <c r="AQ76" s="675"/>
      <c r="AR76" s="675"/>
      <c r="AS76" s="114"/>
      <c r="AT76" s="85"/>
    </row>
    <row r="77" spans="2:46" ht="18" customHeight="1">
      <c r="B77" s="700"/>
      <c r="C77" s="701"/>
      <c r="D77" s="701"/>
      <c r="E77" s="701"/>
      <c r="F77" s="701"/>
      <c r="G77" s="701"/>
      <c r="H77" s="701"/>
      <c r="I77" s="702"/>
      <c r="J77" s="700"/>
      <c r="K77" s="701"/>
      <c r="L77" s="701"/>
      <c r="M77" s="701"/>
      <c r="N77" s="704"/>
      <c r="O77" s="115">
        <f>'報告書（事業主控）'!O77</f>
        <v>0</v>
      </c>
      <c r="P77" s="116" t="s">
        <v>45</v>
      </c>
      <c r="Q77" s="115">
        <f>'報告書（事業主控）'!Q77</f>
        <v>0</v>
      </c>
      <c r="R77" s="116" t="s">
        <v>46</v>
      </c>
      <c r="S77" s="115">
        <f>'報告書（事業主控）'!S77</f>
        <v>0</v>
      </c>
      <c r="T77" s="706" t="s">
        <v>48</v>
      </c>
      <c r="U77" s="706"/>
      <c r="V77" s="678">
        <f>'報告書（事業主控）'!V77</f>
        <v>0</v>
      </c>
      <c r="W77" s="679"/>
      <c r="X77" s="679"/>
      <c r="Y77" s="679"/>
      <c r="Z77" s="678">
        <f>'報告書（事業主控）'!Z77</f>
        <v>0</v>
      </c>
      <c r="AA77" s="679"/>
      <c r="AB77" s="679"/>
      <c r="AC77" s="679"/>
      <c r="AD77" s="678">
        <f>'報告書（事業主控）'!AD77</f>
        <v>0</v>
      </c>
      <c r="AE77" s="679"/>
      <c r="AF77" s="679"/>
      <c r="AG77" s="679"/>
      <c r="AH77" s="678">
        <f>'報告書（事業主控）'!AH77</f>
        <v>0</v>
      </c>
      <c r="AI77" s="679"/>
      <c r="AJ77" s="679"/>
      <c r="AK77" s="680"/>
      <c r="AL77" s="407">
        <f>'報告書（事業主控）'!AL77</f>
        <v>0</v>
      </c>
      <c r="AM77" s="677"/>
      <c r="AN77" s="671">
        <f>'報告書（事業主控）'!AN77</f>
        <v>0</v>
      </c>
      <c r="AO77" s="672"/>
      <c r="AP77" s="672"/>
      <c r="AQ77" s="672"/>
      <c r="AR77" s="672"/>
      <c r="AS77" s="75"/>
      <c r="AT77" s="85"/>
    </row>
    <row r="78" spans="2:46" ht="18" customHeight="1">
      <c r="B78" s="430" t="s">
        <v>134</v>
      </c>
      <c r="C78" s="431"/>
      <c r="D78" s="431"/>
      <c r="E78" s="432"/>
      <c r="F78" s="688">
        <f>'報告書（事業主控）'!F78</f>
        <v>0</v>
      </c>
      <c r="G78" s="689"/>
      <c r="H78" s="689"/>
      <c r="I78" s="689"/>
      <c r="J78" s="689"/>
      <c r="K78" s="689"/>
      <c r="L78" s="689"/>
      <c r="M78" s="689"/>
      <c r="N78" s="690"/>
      <c r="O78" s="786" t="s">
        <v>62</v>
      </c>
      <c r="P78" s="787"/>
      <c r="Q78" s="787"/>
      <c r="R78" s="787"/>
      <c r="S78" s="787"/>
      <c r="T78" s="787"/>
      <c r="U78" s="788"/>
      <c r="V78" s="674">
        <f>'報告書（事業主控）'!V78</f>
        <v>0</v>
      </c>
      <c r="W78" s="675"/>
      <c r="X78" s="675"/>
      <c r="Y78" s="676"/>
      <c r="Z78" s="70"/>
      <c r="AA78" s="113"/>
      <c r="AB78" s="113"/>
      <c r="AC78" s="97"/>
      <c r="AD78" s="70"/>
      <c r="AE78" s="113"/>
      <c r="AF78" s="113"/>
      <c r="AG78" s="97"/>
      <c r="AH78" s="674">
        <f>'報告書（事業主控）'!AH78</f>
        <v>0</v>
      </c>
      <c r="AI78" s="675"/>
      <c r="AJ78" s="675"/>
      <c r="AK78" s="676"/>
      <c r="AL78" s="70"/>
      <c r="AM78" s="71"/>
      <c r="AN78" s="674">
        <f>'報告書（事業主控）'!AN78</f>
        <v>0</v>
      </c>
      <c r="AO78" s="675"/>
      <c r="AP78" s="675"/>
      <c r="AQ78" s="675"/>
      <c r="AR78" s="675"/>
      <c r="AS78" s="114"/>
      <c r="AT78" s="85"/>
    </row>
    <row r="79" spans="2:46" ht="18" customHeight="1">
      <c r="B79" s="433"/>
      <c r="C79" s="434"/>
      <c r="D79" s="434"/>
      <c r="E79" s="435"/>
      <c r="F79" s="691"/>
      <c r="G79" s="692"/>
      <c r="H79" s="692"/>
      <c r="I79" s="692"/>
      <c r="J79" s="692"/>
      <c r="K79" s="692"/>
      <c r="L79" s="692"/>
      <c r="M79" s="692"/>
      <c r="N79" s="693"/>
      <c r="O79" s="789"/>
      <c r="P79" s="790"/>
      <c r="Q79" s="790"/>
      <c r="R79" s="790"/>
      <c r="S79" s="790"/>
      <c r="T79" s="790"/>
      <c r="U79" s="791"/>
      <c r="V79" s="401">
        <f>'報告書（事業主控）'!V79</f>
        <v>0</v>
      </c>
      <c r="W79" s="640"/>
      <c r="X79" s="640"/>
      <c r="Y79" s="643"/>
      <c r="Z79" s="401">
        <f>'報告書（事業主控）'!Z79</f>
        <v>0</v>
      </c>
      <c r="AA79" s="641"/>
      <c r="AB79" s="641"/>
      <c r="AC79" s="642"/>
      <c r="AD79" s="401">
        <f>'報告書（事業主控）'!AD79</f>
        <v>0</v>
      </c>
      <c r="AE79" s="641"/>
      <c r="AF79" s="641"/>
      <c r="AG79" s="642"/>
      <c r="AH79" s="401">
        <f>'報告書（事業主控）'!AH79</f>
        <v>0</v>
      </c>
      <c r="AI79" s="402"/>
      <c r="AJ79" s="402"/>
      <c r="AK79" s="402"/>
      <c r="AL79" s="340"/>
      <c r="AM79" s="341"/>
      <c r="AN79" s="401">
        <f>'報告書（事業主控）'!AN79</f>
        <v>0</v>
      </c>
      <c r="AO79" s="640"/>
      <c r="AP79" s="640"/>
      <c r="AQ79" s="640"/>
      <c r="AR79" s="640"/>
      <c r="AS79" s="327"/>
      <c r="AT79" s="85"/>
    </row>
    <row r="80" spans="2:46" ht="18" customHeight="1">
      <c r="B80" s="436"/>
      <c r="C80" s="437"/>
      <c r="D80" s="437"/>
      <c r="E80" s="438"/>
      <c r="F80" s="694"/>
      <c r="G80" s="695"/>
      <c r="H80" s="695"/>
      <c r="I80" s="695"/>
      <c r="J80" s="695"/>
      <c r="K80" s="695"/>
      <c r="L80" s="695"/>
      <c r="M80" s="695"/>
      <c r="N80" s="696"/>
      <c r="O80" s="792"/>
      <c r="P80" s="793"/>
      <c r="Q80" s="793"/>
      <c r="R80" s="793"/>
      <c r="S80" s="793"/>
      <c r="T80" s="793"/>
      <c r="U80" s="794"/>
      <c r="V80" s="671">
        <f>'報告書（事業主控）'!V80</f>
        <v>0</v>
      </c>
      <c r="W80" s="672"/>
      <c r="X80" s="672"/>
      <c r="Y80" s="673"/>
      <c r="Z80" s="671">
        <f>'報告書（事業主控）'!Z80</f>
        <v>0</v>
      </c>
      <c r="AA80" s="672"/>
      <c r="AB80" s="672"/>
      <c r="AC80" s="673"/>
      <c r="AD80" s="671">
        <f>'報告書（事業主控）'!AD80</f>
        <v>0</v>
      </c>
      <c r="AE80" s="672"/>
      <c r="AF80" s="672"/>
      <c r="AG80" s="673"/>
      <c r="AH80" s="671">
        <f>'報告書（事業主控）'!AH80</f>
        <v>0</v>
      </c>
      <c r="AI80" s="672"/>
      <c r="AJ80" s="672"/>
      <c r="AK80" s="673"/>
      <c r="AL80" s="74"/>
      <c r="AM80" s="75"/>
      <c r="AN80" s="671">
        <f>'報告書（事業主控）'!AN80</f>
        <v>0</v>
      </c>
      <c r="AO80" s="672"/>
      <c r="AP80" s="672"/>
      <c r="AQ80" s="672"/>
      <c r="AR80" s="672"/>
      <c r="AS80" s="75"/>
      <c r="AT80" s="85"/>
    </row>
    <row r="81" spans="2:46" ht="18" customHeight="1">
      <c r="AN81" s="670">
        <f>'報告書（事業主控）'!AN81</f>
        <v>0</v>
      </c>
      <c r="AO81" s="670"/>
      <c r="AP81" s="670"/>
      <c r="AQ81" s="670"/>
      <c r="AR81" s="670"/>
      <c r="AS81" s="85"/>
      <c r="AT81" s="85"/>
    </row>
    <row r="82" spans="2:46" ht="31.5" customHeight="1">
      <c r="AN82" s="132"/>
      <c r="AO82" s="132"/>
      <c r="AP82" s="132"/>
      <c r="AQ82" s="132"/>
      <c r="AR82" s="132"/>
      <c r="AS82" s="85"/>
      <c r="AT82" s="85"/>
    </row>
    <row r="83" spans="2:46" ht="7.5" customHeight="1">
      <c r="X83" s="84"/>
      <c r="Y83" s="84"/>
      <c r="Z83" s="85"/>
      <c r="AA83" s="85"/>
      <c r="AB83" s="85"/>
      <c r="AC83" s="85"/>
      <c r="AD83" s="85"/>
      <c r="AE83" s="85"/>
      <c r="AF83" s="85"/>
      <c r="AG83" s="85"/>
      <c r="AH83" s="85"/>
      <c r="AI83" s="85"/>
      <c r="AJ83" s="85"/>
      <c r="AK83" s="85"/>
      <c r="AL83" s="85"/>
      <c r="AM83" s="85"/>
      <c r="AN83" s="85"/>
      <c r="AO83" s="85"/>
      <c r="AP83" s="85"/>
      <c r="AQ83" s="85"/>
      <c r="AR83" s="85"/>
      <c r="AS83" s="85"/>
    </row>
    <row r="84" spans="2:46" ht="10.5" customHeight="1">
      <c r="X84" s="84"/>
      <c r="Y84" s="84"/>
      <c r="Z84" s="85"/>
      <c r="AA84" s="85"/>
      <c r="AB84" s="85"/>
      <c r="AC84" s="85"/>
      <c r="AD84" s="85"/>
      <c r="AE84" s="85"/>
      <c r="AF84" s="85"/>
      <c r="AG84" s="85"/>
      <c r="AH84" s="85"/>
      <c r="AI84" s="85"/>
      <c r="AJ84" s="85"/>
      <c r="AK84" s="85"/>
      <c r="AL84" s="85"/>
      <c r="AM84" s="85"/>
      <c r="AN84" s="85"/>
      <c r="AO84" s="85"/>
      <c r="AP84" s="85"/>
      <c r="AQ84" s="85"/>
      <c r="AR84" s="85"/>
      <c r="AS84" s="85"/>
    </row>
    <row r="85" spans="2:46" ht="5.25" customHeight="1">
      <c r="X85" s="84"/>
      <c r="Y85" s="84"/>
      <c r="Z85" s="85"/>
      <c r="AA85" s="85"/>
      <c r="AB85" s="85"/>
      <c r="AC85" s="85"/>
      <c r="AD85" s="85"/>
      <c r="AE85" s="85"/>
      <c r="AF85" s="85"/>
      <c r="AG85" s="85"/>
      <c r="AH85" s="85"/>
      <c r="AI85" s="85"/>
      <c r="AJ85" s="85"/>
      <c r="AK85" s="85"/>
      <c r="AL85" s="85"/>
      <c r="AM85" s="85"/>
      <c r="AN85" s="85"/>
      <c r="AO85" s="85"/>
      <c r="AP85" s="85"/>
      <c r="AQ85" s="85"/>
      <c r="AR85" s="85"/>
      <c r="AS85" s="85"/>
    </row>
    <row r="86" spans="2:46" ht="5.25" customHeight="1">
      <c r="X86" s="84"/>
      <c r="Y86" s="84"/>
      <c r="Z86" s="85"/>
      <c r="AA86" s="85"/>
      <c r="AB86" s="85"/>
      <c r="AC86" s="85"/>
      <c r="AD86" s="85"/>
      <c r="AE86" s="85"/>
      <c r="AF86" s="85"/>
      <c r="AG86" s="85"/>
      <c r="AH86" s="85"/>
      <c r="AI86" s="85"/>
      <c r="AJ86" s="85"/>
      <c r="AK86" s="85"/>
      <c r="AL86" s="85"/>
      <c r="AM86" s="85"/>
      <c r="AN86" s="85"/>
      <c r="AO86" s="85"/>
      <c r="AP86" s="85"/>
      <c r="AQ86" s="85"/>
      <c r="AR86" s="85"/>
      <c r="AS86" s="85"/>
    </row>
    <row r="87" spans="2:46" ht="5.25" customHeight="1">
      <c r="X87" s="84"/>
      <c r="Y87" s="84"/>
      <c r="Z87" s="85"/>
      <c r="AA87" s="85"/>
      <c r="AB87" s="85"/>
      <c r="AC87" s="85"/>
      <c r="AD87" s="85"/>
      <c r="AE87" s="85"/>
      <c r="AF87" s="85"/>
      <c r="AG87" s="85"/>
      <c r="AH87" s="85"/>
      <c r="AI87" s="85"/>
      <c r="AJ87" s="85"/>
      <c r="AK87" s="85"/>
      <c r="AL87" s="85"/>
      <c r="AM87" s="85"/>
      <c r="AN87" s="85"/>
      <c r="AO87" s="85"/>
      <c r="AP87" s="85"/>
      <c r="AQ87" s="85"/>
      <c r="AR87" s="85"/>
      <c r="AS87" s="85"/>
    </row>
    <row r="88" spans="2:46" ht="5.25" customHeight="1">
      <c r="X88" s="84"/>
      <c r="Y88" s="84"/>
      <c r="Z88" s="85"/>
      <c r="AA88" s="85"/>
      <c r="AB88" s="85"/>
      <c r="AC88" s="85"/>
      <c r="AD88" s="85"/>
      <c r="AE88" s="85"/>
      <c r="AF88" s="85"/>
      <c r="AG88" s="85"/>
      <c r="AH88" s="85"/>
      <c r="AI88" s="85"/>
      <c r="AJ88" s="85"/>
      <c r="AK88" s="85"/>
      <c r="AL88" s="85"/>
      <c r="AM88" s="85"/>
      <c r="AN88" s="85"/>
      <c r="AO88" s="85"/>
      <c r="AP88" s="85"/>
      <c r="AQ88" s="85"/>
      <c r="AR88" s="85"/>
      <c r="AS88" s="85"/>
    </row>
    <row r="89" spans="2:46" ht="17.25" customHeight="1">
      <c r="B89" s="86" t="s">
        <v>50</v>
      </c>
      <c r="L89" s="85"/>
      <c r="M89" s="85"/>
      <c r="N89" s="85"/>
      <c r="O89" s="85"/>
      <c r="P89" s="85"/>
      <c r="Q89" s="85"/>
      <c r="R89" s="85"/>
      <c r="S89" s="87"/>
      <c r="T89" s="87"/>
      <c r="U89" s="87"/>
      <c r="V89" s="87"/>
      <c r="W89" s="87"/>
      <c r="X89" s="85"/>
      <c r="Y89" s="85"/>
      <c r="Z89" s="85"/>
      <c r="AA89" s="85"/>
      <c r="AB89" s="85"/>
      <c r="AC89" s="85"/>
      <c r="AL89" s="88"/>
      <c r="AM89" s="88"/>
      <c r="AN89" s="88"/>
      <c r="AO89" s="88"/>
    </row>
    <row r="90" spans="2:46" ht="12.75" customHeight="1">
      <c r="L90" s="85"/>
      <c r="M90" s="89"/>
      <c r="N90" s="89"/>
      <c r="O90" s="89"/>
      <c r="P90" s="89"/>
      <c r="Q90" s="89"/>
      <c r="R90" s="89"/>
      <c r="S90" s="89"/>
      <c r="T90" s="90"/>
      <c r="U90" s="90"/>
      <c r="V90" s="90"/>
      <c r="W90" s="90"/>
      <c r="X90" s="90"/>
      <c r="Y90" s="90"/>
      <c r="Z90" s="90"/>
      <c r="AA90" s="89"/>
      <c r="AB90" s="89"/>
      <c r="AC90" s="89"/>
      <c r="AL90" s="88"/>
      <c r="AM90" s="850" t="s">
        <v>327</v>
      </c>
      <c r="AN90" s="851"/>
      <c r="AO90" s="851"/>
      <c r="AP90" s="852"/>
    </row>
    <row r="91" spans="2:46" ht="12.75" customHeight="1">
      <c r="L91" s="85"/>
      <c r="M91" s="89"/>
      <c r="N91" s="89"/>
      <c r="O91" s="89"/>
      <c r="P91" s="89"/>
      <c r="Q91" s="89"/>
      <c r="R91" s="89"/>
      <c r="S91" s="89"/>
      <c r="T91" s="90"/>
      <c r="U91" s="90"/>
      <c r="V91" s="90"/>
      <c r="W91" s="90"/>
      <c r="X91" s="90"/>
      <c r="Y91" s="90"/>
      <c r="Z91" s="90"/>
      <c r="AA91" s="89"/>
      <c r="AB91" s="89"/>
      <c r="AC91" s="89"/>
      <c r="AL91" s="88"/>
      <c r="AM91" s="853"/>
      <c r="AN91" s="854"/>
      <c r="AO91" s="854"/>
      <c r="AP91" s="855"/>
    </row>
    <row r="92" spans="2:46" ht="12.75" customHeight="1">
      <c r="L92" s="85"/>
      <c r="M92" s="89"/>
      <c r="N92" s="89"/>
      <c r="O92" s="89"/>
      <c r="P92" s="89"/>
      <c r="Q92" s="89"/>
      <c r="R92" s="89"/>
      <c r="S92" s="89"/>
      <c r="T92" s="89"/>
      <c r="U92" s="89"/>
      <c r="V92" s="89"/>
      <c r="W92" s="89"/>
      <c r="X92" s="89"/>
      <c r="Y92" s="89"/>
      <c r="Z92" s="89"/>
      <c r="AA92" s="89"/>
      <c r="AB92" s="89"/>
      <c r="AC92" s="89"/>
      <c r="AL92" s="88"/>
      <c r="AM92" s="88"/>
      <c r="AN92" s="396"/>
      <c r="AO92" s="396"/>
    </row>
    <row r="93" spans="2:46" ht="6" customHeight="1">
      <c r="L93" s="85"/>
      <c r="M93" s="89"/>
      <c r="N93" s="89"/>
      <c r="O93" s="89"/>
      <c r="P93" s="89"/>
      <c r="Q93" s="89"/>
      <c r="R93" s="89"/>
      <c r="S93" s="89"/>
      <c r="T93" s="89"/>
      <c r="U93" s="89"/>
      <c r="V93" s="89"/>
      <c r="W93" s="89"/>
      <c r="X93" s="89"/>
      <c r="Y93" s="89"/>
      <c r="Z93" s="89"/>
      <c r="AA93" s="89"/>
      <c r="AB93" s="89"/>
      <c r="AC93" s="89"/>
      <c r="AL93" s="88"/>
      <c r="AM93" s="88"/>
    </row>
    <row r="94" spans="2:46" ht="12.75" customHeight="1">
      <c r="B94" s="725" t="s">
        <v>2</v>
      </c>
      <c r="C94" s="726"/>
      <c r="D94" s="726"/>
      <c r="E94" s="726"/>
      <c r="F94" s="726"/>
      <c r="G94" s="726"/>
      <c r="H94" s="726"/>
      <c r="I94" s="726"/>
      <c r="J94" s="750" t="s">
        <v>10</v>
      </c>
      <c r="K94" s="750"/>
      <c r="L94" s="91" t="s">
        <v>3</v>
      </c>
      <c r="M94" s="750" t="s">
        <v>11</v>
      </c>
      <c r="N94" s="750"/>
      <c r="O94" s="756" t="s">
        <v>12</v>
      </c>
      <c r="P94" s="750"/>
      <c r="Q94" s="750"/>
      <c r="R94" s="750"/>
      <c r="S94" s="750"/>
      <c r="T94" s="750"/>
      <c r="U94" s="750" t="s">
        <v>13</v>
      </c>
      <c r="V94" s="750"/>
      <c r="W94" s="750"/>
      <c r="X94" s="85"/>
      <c r="Y94" s="85"/>
      <c r="Z94" s="85"/>
      <c r="AA94" s="85"/>
      <c r="AB94" s="85"/>
      <c r="AC94" s="85"/>
      <c r="AD94" s="92"/>
      <c r="AE94" s="92"/>
      <c r="AF94" s="92"/>
      <c r="AG94" s="92"/>
      <c r="AH94" s="92"/>
      <c r="AI94" s="92"/>
      <c r="AJ94" s="92"/>
      <c r="AK94" s="85"/>
      <c r="AL94" s="520">
        <f ca="1">$AL$9</f>
        <v>30</v>
      </c>
      <c r="AM94" s="521"/>
      <c r="AN94" s="681" t="s">
        <v>4</v>
      </c>
      <c r="AO94" s="681"/>
      <c r="AP94" s="521">
        <v>3</v>
      </c>
      <c r="AQ94" s="521"/>
      <c r="AR94" s="681" t="s">
        <v>5</v>
      </c>
      <c r="AS94" s="747"/>
      <c r="AT94" s="85"/>
    </row>
    <row r="95" spans="2:46" ht="13.5" customHeight="1">
      <c r="B95" s="726"/>
      <c r="C95" s="726"/>
      <c r="D95" s="726"/>
      <c r="E95" s="726"/>
      <c r="F95" s="726"/>
      <c r="G95" s="726"/>
      <c r="H95" s="726"/>
      <c r="I95" s="726"/>
      <c r="J95" s="535">
        <f>$J$10</f>
        <v>0</v>
      </c>
      <c r="K95" s="473">
        <f>$K$10</f>
        <v>0</v>
      </c>
      <c r="L95" s="537">
        <f>$L$10</f>
        <v>0</v>
      </c>
      <c r="M95" s="476">
        <f>$M$10</f>
        <v>0</v>
      </c>
      <c r="N95" s="473">
        <f>$N$10</f>
        <v>0</v>
      </c>
      <c r="O95" s="476">
        <f>$O$10</f>
        <v>0</v>
      </c>
      <c r="P95" s="470">
        <f>$P$10</f>
        <v>0</v>
      </c>
      <c r="Q95" s="470">
        <f>$Q$10</f>
        <v>0</v>
      </c>
      <c r="R95" s="470">
        <f>$R$10</f>
        <v>0</v>
      </c>
      <c r="S95" s="470">
        <f>$S$10</f>
        <v>0</v>
      </c>
      <c r="T95" s="473">
        <f>$T$10</f>
        <v>0</v>
      </c>
      <c r="U95" s="476">
        <f>$U$10</f>
        <v>0</v>
      </c>
      <c r="V95" s="470">
        <f>$V$10</f>
        <v>0</v>
      </c>
      <c r="W95" s="473">
        <f>$W$10</f>
        <v>0</v>
      </c>
      <c r="X95" s="85"/>
      <c r="Y95" s="85"/>
      <c r="Z95" s="85"/>
      <c r="AA95" s="85"/>
      <c r="AB95" s="85"/>
      <c r="AC95" s="85"/>
      <c r="AD95" s="92"/>
      <c r="AE95" s="92"/>
      <c r="AF95" s="92"/>
      <c r="AG95" s="92"/>
      <c r="AH95" s="92"/>
      <c r="AI95" s="92"/>
      <c r="AJ95" s="92"/>
      <c r="AK95" s="85"/>
      <c r="AL95" s="522"/>
      <c r="AM95" s="523"/>
      <c r="AN95" s="682"/>
      <c r="AO95" s="682"/>
      <c r="AP95" s="523"/>
      <c r="AQ95" s="523"/>
      <c r="AR95" s="682"/>
      <c r="AS95" s="764"/>
      <c r="AT95" s="85"/>
    </row>
    <row r="96" spans="2:46" ht="9" customHeight="1">
      <c r="B96" s="726"/>
      <c r="C96" s="726"/>
      <c r="D96" s="726"/>
      <c r="E96" s="726"/>
      <c r="F96" s="726"/>
      <c r="G96" s="726"/>
      <c r="H96" s="726"/>
      <c r="I96" s="726"/>
      <c r="J96" s="536"/>
      <c r="K96" s="474"/>
      <c r="L96" s="538"/>
      <c r="M96" s="477"/>
      <c r="N96" s="474"/>
      <c r="O96" s="477"/>
      <c r="P96" s="471"/>
      <c r="Q96" s="471"/>
      <c r="R96" s="471"/>
      <c r="S96" s="471"/>
      <c r="T96" s="474"/>
      <c r="U96" s="477"/>
      <c r="V96" s="471"/>
      <c r="W96" s="474"/>
      <c r="X96" s="85"/>
      <c r="Y96" s="85"/>
      <c r="Z96" s="85"/>
      <c r="AA96" s="85"/>
      <c r="AB96" s="85"/>
      <c r="AC96" s="85"/>
      <c r="AD96" s="92"/>
      <c r="AE96" s="92"/>
      <c r="AF96" s="92"/>
      <c r="AG96" s="92"/>
      <c r="AH96" s="92"/>
      <c r="AI96" s="92"/>
      <c r="AJ96" s="92"/>
      <c r="AK96" s="85"/>
      <c r="AL96" s="524"/>
      <c r="AM96" s="525"/>
      <c r="AN96" s="683"/>
      <c r="AO96" s="683"/>
      <c r="AP96" s="525"/>
      <c r="AQ96" s="525"/>
      <c r="AR96" s="683"/>
      <c r="AS96" s="749"/>
      <c r="AT96" s="85"/>
    </row>
    <row r="97" spans="2:46" ht="6" customHeight="1">
      <c r="B97" s="727"/>
      <c r="C97" s="727"/>
      <c r="D97" s="727"/>
      <c r="E97" s="727"/>
      <c r="F97" s="727"/>
      <c r="G97" s="727"/>
      <c r="H97" s="727"/>
      <c r="I97" s="727"/>
      <c r="J97" s="536"/>
      <c r="K97" s="475"/>
      <c r="L97" s="539"/>
      <c r="M97" s="478"/>
      <c r="N97" s="475"/>
      <c r="O97" s="478"/>
      <c r="P97" s="472"/>
      <c r="Q97" s="472"/>
      <c r="R97" s="472"/>
      <c r="S97" s="472"/>
      <c r="T97" s="475"/>
      <c r="U97" s="478"/>
      <c r="V97" s="472"/>
      <c r="W97" s="475"/>
      <c r="X97" s="85"/>
      <c r="Y97" s="85"/>
      <c r="Z97" s="85"/>
      <c r="AA97" s="85"/>
      <c r="AB97" s="85"/>
      <c r="AC97" s="85"/>
      <c r="AD97" s="85"/>
      <c r="AE97" s="85"/>
      <c r="AF97" s="85"/>
      <c r="AG97" s="85"/>
      <c r="AH97" s="85"/>
      <c r="AI97" s="85"/>
      <c r="AJ97" s="85"/>
      <c r="AK97" s="85"/>
      <c r="AT97" s="85"/>
    </row>
    <row r="98" spans="2:46" ht="15" customHeight="1">
      <c r="B98" s="709" t="s">
        <v>51</v>
      </c>
      <c r="C98" s="710"/>
      <c r="D98" s="710"/>
      <c r="E98" s="710"/>
      <c r="F98" s="710"/>
      <c r="G98" s="710"/>
      <c r="H98" s="710"/>
      <c r="I98" s="711"/>
      <c r="J98" s="709" t="s">
        <v>6</v>
      </c>
      <c r="K98" s="710"/>
      <c r="L98" s="710"/>
      <c r="M98" s="710"/>
      <c r="N98" s="718"/>
      <c r="O98" s="721" t="s">
        <v>52</v>
      </c>
      <c r="P98" s="710"/>
      <c r="Q98" s="710"/>
      <c r="R98" s="710"/>
      <c r="S98" s="710"/>
      <c r="T98" s="710"/>
      <c r="U98" s="711"/>
      <c r="V98" s="93" t="s">
        <v>53</v>
      </c>
      <c r="W98" s="94"/>
      <c r="X98" s="94"/>
      <c r="Y98" s="724" t="s">
        <v>54</v>
      </c>
      <c r="Z98" s="724"/>
      <c r="AA98" s="724"/>
      <c r="AB98" s="724"/>
      <c r="AC98" s="724"/>
      <c r="AD98" s="724"/>
      <c r="AE98" s="724"/>
      <c r="AF98" s="724"/>
      <c r="AG98" s="724"/>
      <c r="AH98" s="724"/>
      <c r="AI98" s="94"/>
      <c r="AJ98" s="94"/>
      <c r="AK98" s="95"/>
      <c r="AL98" s="785" t="s">
        <v>55</v>
      </c>
      <c r="AM98" s="785"/>
      <c r="AN98" s="777" t="s">
        <v>61</v>
      </c>
      <c r="AO98" s="777"/>
      <c r="AP98" s="777"/>
      <c r="AQ98" s="777"/>
      <c r="AR98" s="777"/>
      <c r="AS98" s="778"/>
      <c r="AT98" s="85"/>
    </row>
    <row r="99" spans="2:46" ht="13.5" customHeight="1">
      <c r="B99" s="712"/>
      <c r="C99" s="713"/>
      <c r="D99" s="713"/>
      <c r="E99" s="713"/>
      <c r="F99" s="713"/>
      <c r="G99" s="713"/>
      <c r="H99" s="713"/>
      <c r="I99" s="714"/>
      <c r="J99" s="712"/>
      <c r="K99" s="713"/>
      <c r="L99" s="713"/>
      <c r="M99" s="713"/>
      <c r="N99" s="719"/>
      <c r="O99" s="722"/>
      <c r="P99" s="713"/>
      <c r="Q99" s="713"/>
      <c r="R99" s="713"/>
      <c r="S99" s="713"/>
      <c r="T99" s="713"/>
      <c r="U99" s="714"/>
      <c r="V99" s="728" t="s">
        <v>7</v>
      </c>
      <c r="W99" s="729"/>
      <c r="X99" s="729"/>
      <c r="Y99" s="730"/>
      <c r="Z99" s="734" t="s">
        <v>16</v>
      </c>
      <c r="AA99" s="735"/>
      <c r="AB99" s="735"/>
      <c r="AC99" s="736"/>
      <c r="AD99" s="740" t="s">
        <v>17</v>
      </c>
      <c r="AE99" s="741"/>
      <c r="AF99" s="741"/>
      <c r="AG99" s="742"/>
      <c r="AH99" s="746" t="s">
        <v>135</v>
      </c>
      <c r="AI99" s="681"/>
      <c r="AJ99" s="681"/>
      <c r="AK99" s="747"/>
      <c r="AL99" s="684" t="s">
        <v>18</v>
      </c>
      <c r="AM99" s="685"/>
      <c r="AN99" s="757" t="s">
        <v>19</v>
      </c>
      <c r="AO99" s="758"/>
      <c r="AP99" s="758"/>
      <c r="AQ99" s="758"/>
      <c r="AR99" s="759"/>
      <c r="AS99" s="760"/>
      <c r="AT99" s="85"/>
    </row>
    <row r="100" spans="2:46" ht="13.5" customHeight="1">
      <c r="B100" s="808"/>
      <c r="C100" s="809"/>
      <c r="D100" s="809"/>
      <c r="E100" s="809"/>
      <c r="F100" s="809"/>
      <c r="G100" s="809"/>
      <c r="H100" s="809"/>
      <c r="I100" s="810"/>
      <c r="J100" s="808"/>
      <c r="K100" s="809"/>
      <c r="L100" s="809"/>
      <c r="M100" s="809"/>
      <c r="N100" s="811"/>
      <c r="O100" s="820"/>
      <c r="P100" s="809"/>
      <c r="Q100" s="809"/>
      <c r="R100" s="809"/>
      <c r="S100" s="809"/>
      <c r="T100" s="809"/>
      <c r="U100" s="810"/>
      <c r="V100" s="731"/>
      <c r="W100" s="732"/>
      <c r="X100" s="732"/>
      <c r="Y100" s="733"/>
      <c r="Z100" s="737"/>
      <c r="AA100" s="738"/>
      <c r="AB100" s="738"/>
      <c r="AC100" s="739"/>
      <c r="AD100" s="743"/>
      <c r="AE100" s="744"/>
      <c r="AF100" s="744"/>
      <c r="AG100" s="745"/>
      <c r="AH100" s="748"/>
      <c r="AI100" s="683"/>
      <c r="AJ100" s="683"/>
      <c r="AK100" s="749"/>
      <c r="AL100" s="686"/>
      <c r="AM100" s="687"/>
      <c r="AN100" s="799"/>
      <c r="AO100" s="799"/>
      <c r="AP100" s="799"/>
      <c r="AQ100" s="799"/>
      <c r="AR100" s="799"/>
      <c r="AS100" s="800"/>
      <c r="AT100" s="85"/>
    </row>
    <row r="101" spans="2:46" ht="18" customHeight="1">
      <c r="B101" s="751">
        <f>'報告書（事業主控）'!B101</f>
        <v>0</v>
      </c>
      <c r="C101" s="752"/>
      <c r="D101" s="752"/>
      <c r="E101" s="752"/>
      <c r="F101" s="752"/>
      <c r="G101" s="752"/>
      <c r="H101" s="752"/>
      <c r="I101" s="753"/>
      <c r="J101" s="751">
        <f>'報告書（事業主控）'!J101</f>
        <v>0</v>
      </c>
      <c r="K101" s="752"/>
      <c r="L101" s="752"/>
      <c r="M101" s="752"/>
      <c r="N101" s="754"/>
      <c r="O101" s="106">
        <f>'報告書（事業主控）'!O101</f>
        <v>0</v>
      </c>
      <c r="P101" s="107" t="s">
        <v>45</v>
      </c>
      <c r="Q101" s="106">
        <f>'報告書（事業主控）'!Q101</f>
        <v>0</v>
      </c>
      <c r="R101" s="107" t="s">
        <v>46</v>
      </c>
      <c r="S101" s="106">
        <f>'報告書（事業主控）'!S101</f>
        <v>0</v>
      </c>
      <c r="T101" s="755" t="s">
        <v>47</v>
      </c>
      <c r="U101" s="755"/>
      <c r="V101" s="707">
        <f>'報告書（事業主控）'!V101</f>
        <v>0</v>
      </c>
      <c r="W101" s="708"/>
      <c r="X101" s="708"/>
      <c r="Y101" s="96" t="s">
        <v>8</v>
      </c>
      <c r="Z101" s="70"/>
      <c r="AA101" s="113"/>
      <c r="AB101" s="113"/>
      <c r="AC101" s="96" t="s">
        <v>8</v>
      </c>
      <c r="AD101" s="70"/>
      <c r="AE101" s="113"/>
      <c r="AF101" s="113"/>
      <c r="AG101" s="109" t="s">
        <v>8</v>
      </c>
      <c r="AH101" s="761">
        <f>'報告書（事業主控）'!AH101</f>
        <v>0</v>
      </c>
      <c r="AI101" s="762"/>
      <c r="AJ101" s="762"/>
      <c r="AK101" s="763"/>
      <c r="AL101" s="70"/>
      <c r="AM101" s="71"/>
      <c r="AN101" s="674">
        <f>'報告書（事業主控）'!AN101</f>
        <v>0</v>
      </c>
      <c r="AO101" s="675"/>
      <c r="AP101" s="675"/>
      <c r="AQ101" s="675"/>
      <c r="AR101" s="675"/>
      <c r="AS101" s="109" t="s">
        <v>8</v>
      </c>
      <c r="AT101" s="85"/>
    </row>
    <row r="102" spans="2:46" ht="18" customHeight="1">
      <c r="B102" s="700"/>
      <c r="C102" s="701"/>
      <c r="D102" s="701"/>
      <c r="E102" s="701"/>
      <c r="F102" s="701"/>
      <c r="G102" s="701"/>
      <c r="H102" s="701"/>
      <c r="I102" s="702"/>
      <c r="J102" s="700"/>
      <c r="K102" s="701"/>
      <c r="L102" s="701"/>
      <c r="M102" s="701"/>
      <c r="N102" s="704"/>
      <c r="O102" s="115">
        <f>'報告書（事業主控）'!O102</f>
        <v>0</v>
      </c>
      <c r="P102" s="116" t="s">
        <v>45</v>
      </c>
      <c r="Q102" s="115">
        <f>'報告書（事業主控）'!Q102</f>
        <v>0</v>
      </c>
      <c r="R102" s="116" t="s">
        <v>46</v>
      </c>
      <c r="S102" s="115">
        <f>'報告書（事業主控）'!S102</f>
        <v>0</v>
      </c>
      <c r="T102" s="706" t="s">
        <v>48</v>
      </c>
      <c r="U102" s="706"/>
      <c r="V102" s="671">
        <f>'報告書（事業主控）'!V102</f>
        <v>0</v>
      </c>
      <c r="W102" s="672"/>
      <c r="X102" s="672"/>
      <c r="Y102" s="672"/>
      <c r="Z102" s="671">
        <f>'報告書（事業主控）'!Z102</f>
        <v>0</v>
      </c>
      <c r="AA102" s="672"/>
      <c r="AB102" s="672"/>
      <c r="AC102" s="672"/>
      <c r="AD102" s="671">
        <f>'報告書（事業主控）'!AD102</f>
        <v>0</v>
      </c>
      <c r="AE102" s="672"/>
      <c r="AF102" s="672"/>
      <c r="AG102" s="673"/>
      <c r="AH102" s="678">
        <f>'報告書（事業主控）'!AH102</f>
        <v>0</v>
      </c>
      <c r="AI102" s="679"/>
      <c r="AJ102" s="679"/>
      <c r="AK102" s="680"/>
      <c r="AL102" s="407">
        <f>'報告書（事業主控）'!AL102</f>
        <v>0</v>
      </c>
      <c r="AM102" s="677"/>
      <c r="AN102" s="671">
        <f>'報告書（事業主控）'!AN102</f>
        <v>0</v>
      </c>
      <c r="AO102" s="672"/>
      <c r="AP102" s="672"/>
      <c r="AQ102" s="672"/>
      <c r="AR102" s="672"/>
      <c r="AS102" s="75"/>
      <c r="AT102" s="85"/>
    </row>
    <row r="103" spans="2:46" ht="18" customHeight="1">
      <c r="B103" s="697">
        <f>'報告書（事業主控）'!B103</f>
        <v>0</v>
      </c>
      <c r="C103" s="698"/>
      <c r="D103" s="698"/>
      <c r="E103" s="698"/>
      <c r="F103" s="698"/>
      <c r="G103" s="698"/>
      <c r="H103" s="698"/>
      <c r="I103" s="699"/>
      <c r="J103" s="697">
        <f>'報告書（事業主控）'!J103</f>
        <v>0</v>
      </c>
      <c r="K103" s="698"/>
      <c r="L103" s="698"/>
      <c r="M103" s="698"/>
      <c r="N103" s="703"/>
      <c r="O103" s="110">
        <f>'報告書（事業主控）'!O103</f>
        <v>0</v>
      </c>
      <c r="P103" s="92" t="s">
        <v>45</v>
      </c>
      <c r="Q103" s="110">
        <f>'報告書（事業主控）'!Q103</f>
        <v>0</v>
      </c>
      <c r="R103" s="92" t="s">
        <v>46</v>
      </c>
      <c r="S103" s="110">
        <f>'報告書（事業主控）'!S103</f>
        <v>0</v>
      </c>
      <c r="T103" s="705" t="s">
        <v>47</v>
      </c>
      <c r="U103" s="705"/>
      <c r="V103" s="707">
        <f>'報告書（事業主控）'!V103</f>
        <v>0</v>
      </c>
      <c r="W103" s="708"/>
      <c r="X103" s="708"/>
      <c r="Y103" s="97"/>
      <c r="Z103" s="70"/>
      <c r="AA103" s="113"/>
      <c r="AB103" s="113"/>
      <c r="AC103" s="97"/>
      <c r="AD103" s="70"/>
      <c r="AE103" s="113"/>
      <c r="AF103" s="113"/>
      <c r="AG103" s="97"/>
      <c r="AH103" s="674">
        <f>'報告書（事業主控）'!AH103</f>
        <v>0</v>
      </c>
      <c r="AI103" s="675"/>
      <c r="AJ103" s="675"/>
      <c r="AK103" s="676"/>
      <c r="AL103" s="70"/>
      <c r="AM103" s="71"/>
      <c r="AN103" s="674">
        <f>'報告書（事業主控）'!AN103</f>
        <v>0</v>
      </c>
      <c r="AO103" s="675"/>
      <c r="AP103" s="675"/>
      <c r="AQ103" s="675"/>
      <c r="AR103" s="675"/>
      <c r="AS103" s="114"/>
      <c r="AT103" s="85"/>
    </row>
    <row r="104" spans="2:46" ht="18" customHeight="1">
      <c r="B104" s="700"/>
      <c r="C104" s="701"/>
      <c r="D104" s="701"/>
      <c r="E104" s="701"/>
      <c r="F104" s="701"/>
      <c r="G104" s="701"/>
      <c r="H104" s="701"/>
      <c r="I104" s="702"/>
      <c r="J104" s="700"/>
      <c r="K104" s="701"/>
      <c r="L104" s="701"/>
      <c r="M104" s="701"/>
      <c r="N104" s="704"/>
      <c r="O104" s="115">
        <f>'報告書（事業主控）'!O104</f>
        <v>0</v>
      </c>
      <c r="P104" s="116" t="s">
        <v>45</v>
      </c>
      <c r="Q104" s="115">
        <f>'報告書（事業主控）'!Q104</f>
        <v>0</v>
      </c>
      <c r="R104" s="116" t="s">
        <v>46</v>
      </c>
      <c r="S104" s="115">
        <f>'報告書（事業主控）'!S104</f>
        <v>0</v>
      </c>
      <c r="T104" s="706" t="s">
        <v>48</v>
      </c>
      <c r="U104" s="706"/>
      <c r="V104" s="678">
        <f>'報告書（事業主控）'!V104</f>
        <v>0</v>
      </c>
      <c r="W104" s="679"/>
      <c r="X104" s="679"/>
      <c r="Y104" s="679"/>
      <c r="Z104" s="678">
        <f>'報告書（事業主控）'!Z104</f>
        <v>0</v>
      </c>
      <c r="AA104" s="679"/>
      <c r="AB104" s="679"/>
      <c r="AC104" s="679"/>
      <c r="AD104" s="678">
        <f>'報告書（事業主控）'!AD104</f>
        <v>0</v>
      </c>
      <c r="AE104" s="679"/>
      <c r="AF104" s="679"/>
      <c r="AG104" s="679"/>
      <c r="AH104" s="678">
        <f>'報告書（事業主控）'!AH104</f>
        <v>0</v>
      </c>
      <c r="AI104" s="679"/>
      <c r="AJ104" s="679"/>
      <c r="AK104" s="680"/>
      <c r="AL104" s="407">
        <f>'報告書（事業主控）'!AL104</f>
        <v>0</v>
      </c>
      <c r="AM104" s="677"/>
      <c r="AN104" s="671">
        <f>'報告書（事業主控）'!AN104</f>
        <v>0</v>
      </c>
      <c r="AO104" s="672"/>
      <c r="AP104" s="672"/>
      <c r="AQ104" s="672"/>
      <c r="AR104" s="672"/>
      <c r="AS104" s="75"/>
      <c r="AT104" s="85"/>
    </row>
    <row r="105" spans="2:46" ht="18" customHeight="1">
      <c r="B105" s="697">
        <f>'報告書（事業主控）'!B105</f>
        <v>0</v>
      </c>
      <c r="C105" s="698"/>
      <c r="D105" s="698"/>
      <c r="E105" s="698"/>
      <c r="F105" s="698"/>
      <c r="G105" s="698"/>
      <c r="H105" s="698"/>
      <c r="I105" s="699"/>
      <c r="J105" s="697">
        <f>'報告書（事業主控）'!J105</f>
        <v>0</v>
      </c>
      <c r="K105" s="698"/>
      <c r="L105" s="698"/>
      <c r="M105" s="698"/>
      <c r="N105" s="703"/>
      <c r="O105" s="110">
        <f>'報告書（事業主控）'!O105</f>
        <v>0</v>
      </c>
      <c r="P105" s="92" t="s">
        <v>45</v>
      </c>
      <c r="Q105" s="110">
        <f>'報告書（事業主控）'!Q105</f>
        <v>0</v>
      </c>
      <c r="R105" s="92" t="s">
        <v>46</v>
      </c>
      <c r="S105" s="110">
        <f>'報告書（事業主控）'!S105</f>
        <v>0</v>
      </c>
      <c r="T105" s="705" t="s">
        <v>47</v>
      </c>
      <c r="U105" s="705"/>
      <c r="V105" s="707">
        <f>'報告書（事業主控）'!V105</f>
        <v>0</v>
      </c>
      <c r="W105" s="708"/>
      <c r="X105" s="708"/>
      <c r="Y105" s="97"/>
      <c r="Z105" s="70"/>
      <c r="AA105" s="113"/>
      <c r="AB105" s="113"/>
      <c r="AC105" s="97"/>
      <c r="AD105" s="70"/>
      <c r="AE105" s="113"/>
      <c r="AF105" s="113"/>
      <c r="AG105" s="97"/>
      <c r="AH105" s="674">
        <f>'報告書（事業主控）'!AH105</f>
        <v>0</v>
      </c>
      <c r="AI105" s="675"/>
      <c r="AJ105" s="675"/>
      <c r="AK105" s="676"/>
      <c r="AL105" s="70"/>
      <c r="AM105" s="71"/>
      <c r="AN105" s="674">
        <f>'報告書（事業主控）'!AN105</f>
        <v>0</v>
      </c>
      <c r="AO105" s="675"/>
      <c r="AP105" s="675"/>
      <c r="AQ105" s="675"/>
      <c r="AR105" s="675"/>
      <c r="AS105" s="114"/>
      <c r="AT105" s="85"/>
    </row>
    <row r="106" spans="2:46" ht="18" customHeight="1">
      <c r="B106" s="700"/>
      <c r="C106" s="701"/>
      <c r="D106" s="701"/>
      <c r="E106" s="701"/>
      <c r="F106" s="701"/>
      <c r="G106" s="701"/>
      <c r="H106" s="701"/>
      <c r="I106" s="702"/>
      <c r="J106" s="700"/>
      <c r="K106" s="701"/>
      <c r="L106" s="701"/>
      <c r="M106" s="701"/>
      <c r="N106" s="704"/>
      <c r="O106" s="115">
        <f>'報告書（事業主控）'!O106</f>
        <v>0</v>
      </c>
      <c r="P106" s="116" t="s">
        <v>45</v>
      </c>
      <c r="Q106" s="115">
        <f>'報告書（事業主控）'!Q106</f>
        <v>0</v>
      </c>
      <c r="R106" s="116" t="s">
        <v>46</v>
      </c>
      <c r="S106" s="115">
        <f>'報告書（事業主控）'!S106</f>
        <v>0</v>
      </c>
      <c r="T106" s="706" t="s">
        <v>48</v>
      </c>
      <c r="U106" s="706"/>
      <c r="V106" s="678">
        <f>'報告書（事業主控）'!V106</f>
        <v>0</v>
      </c>
      <c r="W106" s="679"/>
      <c r="X106" s="679"/>
      <c r="Y106" s="679"/>
      <c r="Z106" s="678">
        <f>'報告書（事業主控）'!Z106</f>
        <v>0</v>
      </c>
      <c r="AA106" s="679"/>
      <c r="AB106" s="679"/>
      <c r="AC106" s="679"/>
      <c r="AD106" s="678">
        <f>'報告書（事業主控）'!AD106</f>
        <v>0</v>
      </c>
      <c r="AE106" s="679"/>
      <c r="AF106" s="679"/>
      <c r="AG106" s="679"/>
      <c r="AH106" s="678">
        <f>'報告書（事業主控）'!AH106</f>
        <v>0</v>
      </c>
      <c r="AI106" s="679"/>
      <c r="AJ106" s="679"/>
      <c r="AK106" s="680"/>
      <c r="AL106" s="407">
        <f>'報告書（事業主控）'!AL106</f>
        <v>0</v>
      </c>
      <c r="AM106" s="677"/>
      <c r="AN106" s="671">
        <f>'報告書（事業主控）'!AN106</f>
        <v>0</v>
      </c>
      <c r="AO106" s="672"/>
      <c r="AP106" s="672"/>
      <c r="AQ106" s="672"/>
      <c r="AR106" s="672"/>
      <c r="AS106" s="75"/>
      <c r="AT106" s="85"/>
    </row>
    <row r="107" spans="2:46" ht="18" customHeight="1">
      <c r="B107" s="697">
        <f>'報告書（事業主控）'!B107</f>
        <v>0</v>
      </c>
      <c r="C107" s="698"/>
      <c r="D107" s="698"/>
      <c r="E107" s="698"/>
      <c r="F107" s="698"/>
      <c r="G107" s="698"/>
      <c r="H107" s="698"/>
      <c r="I107" s="699"/>
      <c r="J107" s="697">
        <f>'報告書（事業主控）'!J107</f>
        <v>0</v>
      </c>
      <c r="K107" s="698"/>
      <c r="L107" s="698"/>
      <c r="M107" s="698"/>
      <c r="N107" s="703"/>
      <c r="O107" s="110">
        <f>'報告書（事業主控）'!O107</f>
        <v>0</v>
      </c>
      <c r="P107" s="92" t="s">
        <v>45</v>
      </c>
      <c r="Q107" s="110">
        <f>'報告書（事業主控）'!Q107</f>
        <v>0</v>
      </c>
      <c r="R107" s="92" t="s">
        <v>46</v>
      </c>
      <c r="S107" s="110">
        <f>'報告書（事業主控）'!S107</f>
        <v>0</v>
      </c>
      <c r="T107" s="705" t="s">
        <v>47</v>
      </c>
      <c r="U107" s="705"/>
      <c r="V107" s="707">
        <f>'報告書（事業主控）'!V107</f>
        <v>0</v>
      </c>
      <c r="W107" s="708"/>
      <c r="X107" s="708"/>
      <c r="Y107" s="97"/>
      <c r="Z107" s="70"/>
      <c r="AA107" s="113"/>
      <c r="AB107" s="113"/>
      <c r="AC107" s="97"/>
      <c r="AD107" s="70"/>
      <c r="AE107" s="113"/>
      <c r="AF107" s="113"/>
      <c r="AG107" s="97"/>
      <c r="AH107" s="674">
        <f>'報告書（事業主控）'!AH107</f>
        <v>0</v>
      </c>
      <c r="AI107" s="675"/>
      <c r="AJ107" s="675"/>
      <c r="AK107" s="676"/>
      <c r="AL107" s="70"/>
      <c r="AM107" s="71"/>
      <c r="AN107" s="674">
        <f>'報告書（事業主控）'!AN107</f>
        <v>0</v>
      </c>
      <c r="AO107" s="675"/>
      <c r="AP107" s="675"/>
      <c r="AQ107" s="675"/>
      <c r="AR107" s="675"/>
      <c r="AS107" s="114"/>
      <c r="AT107" s="85"/>
    </row>
    <row r="108" spans="2:46" ht="18" customHeight="1">
      <c r="B108" s="700"/>
      <c r="C108" s="701"/>
      <c r="D108" s="701"/>
      <c r="E108" s="701"/>
      <c r="F108" s="701"/>
      <c r="G108" s="701"/>
      <c r="H108" s="701"/>
      <c r="I108" s="702"/>
      <c r="J108" s="700"/>
      <c r="K108" s="701"/>
      <c r="L108" s="701"/>
      <c r="M108" s="701"/>
      <c r="N108" s="704"/>
      <c r="O108" s="115">
        <f>'報告書（事業主控）'!O108</f>
        <v>0</v>
      </c>
      <c r="P108" s="116" t="s">
        <v>45</v>
      </c>
      <c r="Q108" s="115">
        <f>'報告書（事業主控）'!Q108</f>
        <v>0</v>
      </c>
      <c r="R108" s="116" t="s">
        <v>46</v>
      </c>
      <c r="S108" s="115">
        <f>'報告書（事業主控）'!S108</f>
        <v>0</v>
      </c>
      <c r="T108" s="706" t="s">
        <v>48</v>
      </c>
      <c r="U108" s="706"/>
      <c r="V108" s="678">
        <f>'報告書（事業主控）'!V108</f>
        <v>0</v>
      </c>
      <c r="W108" s="679"/>
      <c r="X108" s="679"/>
      <c r="Y108" s="679"/>
      <c r="Z108" s="678">
        <f>'報告書（事業主控）'!Z108</f>
        <v>0</v>
      </c>
      <c r="AA108" s="679"/>
      <c r="AB108" s="679"/>
      <c r="AC108" s="679"/>
      <c r="AD108" s="678">
        <f>'報告書（事業主控）'!AD108</f>
        <v>0</v>
      </c>
      <c r="AE108" s="679"/>
      <c r="AF108" s="679"/>
      <c r="AG108" s="679"/>
      <c r="AH108" s="678">
        <f>'報告書（事業主控）'!AH108</f>
        <v>0</v>
      </c>
      <c r="AI108" s="679"/>
      <c r="AJ108" s="679"/>
      <c r="AK108" s="680"/>
      <c r="AL108" s="407">
        <f>'報告書（事業主控）'!AL108</f>
        <v>0</v>
      </c>
      <c r="AM108" s="677"/>
      <c r="AN108" s="671">
        <f>'報告書（事業主控）'!AN108</f>
        <v>0</v>
      </c>
      <c r="AO108" s="672"/>
      <c r="AP108" s="672"/>
      <c r="AQ108" s="672"/>
      <c r="AR108" s="672"/>
      <c r="AS108" s="75"/>
      <c r="AT108" s="85"/>
    </row>
    <row r="109" spans="2:46" ht="18" customHeight="1">
      <c r="B109" s="697">
        <f>'報告書（事業主控）'!B109</f>
        <v>0</v>
      </c>
      <c r="C109" s="698"/>
      <c r="D109" s="698"/>
      <c r="E109" s="698"/>
      <c r="F109" s="698"/>
      <c r="G109" s="698"/>
      <c r="H109" s="698"/>
      <c r="I109" s="699"/>
      <c r="J109" s="697">
        <f>'報告書（事業主控）'!J109</f>
        <v>0</v>
      </c>
      <c r="K109" s="698"/>
      <c r="L109" s="698"/>
      <c r="M109" s="698"/>
      <c r="N109" s="703"/>
      <c r="O109" s="110">
        <f>'報告書（事業主控）'!O109</f>
        <v>0</v>
      </c>
      <c r="P109" s="92" t="s">
        <v>45</v>
      </c>
      <c r="Q109" s="110">
        <f>'報告書（事業主控）'!Q109</f>
        <v>0</v>
      </c>
      <c r="R109" s="92" t="s">
        <v>46</v>
      </c>
      <c r="S109" s="110">
        <f>'報告書（事業主控）'!S109</f>
        <v>0</v>
      </c>
      <c r="T109" s="705" t="s">
        <v>47</v>
      </c>
      <c r="U109" s="705"/>
      <c r="V109" s="707">
        <f>'報告書（事業主控）'!V109</f>
        <v>0</v>
      </c>
      <c r="W109" s="708"/>
      <c r="X109" s="708"/>
      <c r="Y109" s="97"/>
      <c r="Z109" s="70"/>
      <c r="AA109" s="113"/>
      <c r="AB109" s="113"/>
      <c r="AC109" s="97"/>
      <c r="AD109" s="70"/>
      <c r="AE109" s="113"/>
      <c r="AF109" s="113"/>
      <c r="AG109" s="97"/>
      <c r="AH109" s="674">
        <f>'報告書（事業主控）'!AH109</f>
        <v>0</v>
      </c>
      <c r="AI109" s="675"/>
      <c r="AJ109" s="675"/>
      <c r="AK109" s="676"/>
      <c r="AL109" s="70"/>
      <c r="AM109" s="71"/>
      <c r="AN109" s="674">
        <f>'報告書（事業主控）'!AN109</f>
        <v>0</v>
      </c>
      <c r="AO109" s="675"/>
      <c r="AP109" s="675"/>
      <c r="AQ109" s="675"/>
      <c r="AR109" s="675"/>
      <c r="AS109" s="114"/>
      <c r="AT109" s="85"/>
    </row>
    <row r="110" spans="2:46" ht="18" customHeight="1">
      <c r="B110" s="700"/>
      <c r="C110" s="701"/>
      <c r="D110" s="701"/>
      <c r="E110" s="701"/>
      <c r="F110" s="701"/>
      <c r="G110" s="701"/>
      <c r="H110" s="701"/>
      <c r="I110" s="702"/>
      <c r="J110" s="700"/>
      <c r="K110" s="701"/>
      <c r="L110" s="701"/>
      <c r="M110" s="701"/>
      <c r="N110" s="704"/>
      <c r="O110" s="115">
        <f>'報告書（事業主控）'!O110</f>
        <v>0</v>
      </c>
      <c r="P110" s="116" t="s">
        <v>45</v>
      </c>
      <c r="Q110" s="115">
        <f>'報告書（事業主控）'!Q110</f>
        <v>0</v>
      </c>
      <c r="R110" s="116" t="s">
        <v>46</v>
      </c>
      <c r="S110" s="115">
        <f>'報告書（事業主控）'!S110</f>
        <v>0</v>
      </c>
      <c r="T110" s="706" t="s">
        <v>48</v>
      </c>
      <c r="U110" s="706"/>
      <c r="V110" s="678">
        <f>'報告書（事業主控）'!V110</f>
        <v>0</v>
      </c>
      <c r="W110" s="679"/>
      <c r="X110" s="679"/>
      <c r="Y110" s="679"/>
      <c r="Z110" s="678">
        <f>'報告書（事業主控）'!Z110</f>
        <v>0</v>
      </c>
      <c r="AA110" s="679"/>
      <c r="AB110" s="679"/>
      <c r="AC110" s="679"/>
      <c r="AD110" s="678">
        <f>'報告書（事業主控）'!AD110</f>
        <v>0</v>
      </c>
      <c r="AE110" s="679"/>
      <c r="AF110" s="679"/>
      <c r="AG110" s="679"/>
      <c r="AH110" s="678">
        <f>'報告書（事業主控）'!AH110</f>
        <v>0</v>
      </c>
      <c r="AI110" s="679"/>
      <c r="AJ110" s="679"/>
      <c r="AK110" s="680"/>
      <c r="AL110" s="407">
        <f>'報告書（事業主控）'!AL110</f>
        <v>0</v>
      </c>
      <c r="AM110" s="677"/>
      <c r="AN110" s="671">
        <f>'報告書（事業主控）'!AN110</f>
        <v>0</v>
      </c>
      <c r="AO110" s="672"/>
      <c r="AP110" s="672"/>
      <c r="AQ110" s="672"/>
      <c r="AR110" s="672"/>
      <c r="AS110" s="75"/>
      <c r="AT110" s="85"/>
    </row>
    <row r="111" spans="2:46" ht="18" customHeight="1">
      <c r="B111" s="697">
        <f>'報告書（事業主控）'!B111</f>
        <v>0</v>
      </c>
      <c r="C111" s="698"/>
      <c r="D111" s="698"/>
      <c r="E111" s="698"/>
      <c r="F111" s="698"/>
      <c r="G111" s="698"/>
      <c r="H111" s="698"/>
      <c r="I111" s="699"/>
      <c r="J111" s="697">
        <f>'報告書（事業主控）'!J111</f>
        <v>0</v>
      </c>
      <c r="K111" s="698"/>
      <c r="L111" s="698"/>
      <c r="M111" s="698"/>
      <c r="N111" s="703"/>
      <c r="O111" s="110">
        <f>'報告書（事業主控）'!O111</f>
        <v>0</v>
      </c>
      <c r="P111" s="92" t="s">
        <v>45</v>
      </c>
      <c r="Q111" s="110">
        <f>'報告書（事業主控）'!Q111</f>
        <v>0</v>
      </c>
      <c r="R111" s="92" t="s">
        <v>46</v>
      </c>
      <c r="S111" s="110">
        <f>'報告書（事業主控）'!S111</f>
        <v>0</v>
      </c>
      <c r="T111" s="705" t="s">
        <v>47</v>
      </c>
      <c r="U111" s="705"/>
      <c r="V111" s="707">
        <f>'報告書（事業主控）'!V111</f>
        <v>0</v>
      </c>
      <c r="W111" s="708"/>
      <c r="X111" s="708"/>
      <c r="Y111" s="97"/>
      <c r="Z111" s="70"/>
      <c r="AA111" s="113"/>
      <c r="AB111" s="113"/>
      <c r="AC111" s="97"/>
      <c r="AD111" s="70"/>
      <c r="AE111" s="113"/>
      <c r="AF111" s="113"/>
      <c r="AG111" s="97"/>
      <c r="AH111" s="674">
        <f>'報告書（事業主控）'!AH111</f>
        <v>0</v>
      </c>
      <c r="AI111" s="675"/>
      <c r="AJ111" s="675"/>
      <c r="AK111" s="676"/>
      <c r="AL111" s="70"/>
      <c r="AM111" s="71"/>
      <c r="AN111" s="674">
        <f>'報告書（事業主控）'!AN111</f>
        <v>0</v>
      </c>
      <c r="AO111" s="675"/>
      <c r="AP111" s="675"/>
      <c r="AQ111" s="675"/>
      <c r="AR111" s="675"/>
      <c r="AS111" s="114"/>
      <c r="AT111" s="85"/>
    </row>
    <row r="112" spans="2:46" ht="18" customHeight="1">
      <c r="B112" s="700"/>
      <c r="C112" s="701"/>
      <c r="D112" s="701"/>
      <c r="E112" s="701"/>
      <c r="F112" s="701"/>
      <c r="G112" s="701"/>
      <c r="H112" s="701"/>
      <c r="I112" s="702"/>
      <c r="J112" s="700"/>
      <c r="K112" s="701"/>
      <c r="L112" s="701"/>
      <c r="M112" s="701"/>
      <c r="N112" s="704"/>
      <c r="O112" s="115">
        <f>'報告書（事業主控）'!O112</f>
        <v>0</v>
      </c>
      <c r="P112" s="116" t="s">
        <v>45</v>
      </c>
      <c r="Q112" s="115">
        <f>'報告書（事業主控）'!Q112</f>
        <v>0</v>
      </c>
      <c r="R112" s="116" t="s">
        <v>46</v>
      </c>
      <c r="S112" s="115">
        <f>'報告書（事業主控）'!S112</f>
        <v>0</v>
      </c>
      <c r="T112" s="706" t="s">
        <v>48</v>
      </c>
      <c r="U112" s="706"/>
      <c r="V112" s="678">
        <f>'報告書（事業主控）'!V112</f>
        <v>0</v>
      </c>
      <c r="W112" s="679"/>
      <c r="X112" s="679"/>
      <c r="Y112" s="679"/>
      <c r="Z112" s="678">
        <f>'報告書（事業主控）'!Z112</f>
        <v>0</v>
      </c>
      <c r="AA112" s="679"/>
      <c r="AB112" s="679"/>
      <c r="AC112" s="679"/>
      <c r="AD112" s="678">
        <f>'報告書（事業主控）'!AD112</f>
        <v>0</v>
      </c>
      <c r="AE112" s="679"/>
      <c r="AF112" s="679"/>
      <c r="AG112" s="679"/>
      <c r="AH112" s="678">
        <f>'報告書（事業主控）'!AH112</f>
        <v>0</v>
      </c>
      <c r="AI112" s="679"/>
      <c r="AJ112" s="679"/>
      <c r="AK112" s="680"/>
      <c r="AL112" s="407">
        <f>'報告書（事業主控）'!AL112</f>
        <v>0</v>
      </c>
      <c r="AM112" s="677"/>
      <c r="AN112" s="671">
        <f>'報告書（事業主控）'!AN112</f>
        <v>0</v>
      </c>
      <c r="AO112" s="672"/>
      <c r="AP112" s="672"/>
      <c r="AQ112" s="672"/>
      <c r="AR112" s="672"/>
      <c r="AS112" s="75"/>
      <c r="AT112" s="85"/>
    </row>
    <row r="113" spans="2:46" ht="18" customHeight="1">
      <c r="B113" s="697">
        <f>'報告書（事業主控）'!B113</f>
        <v>0</v>
      </c>
      <c r="C113" s="698"/>
      <c r="D113" s="698"/>
      <c r="E113" s="698"/>
      <c r="F113" s="698"/>
      <c r="G113" s="698"/>
      <c r="H113" s="698"/>
      <c r="I113" s="699"/>
      <c r="J113" s="697">
        <f>'報告書（事業主控）'!J113</f>
        <v>0</v>
      </c>
      <c r="K113" s="698"/>
      <c r="L113" s="698"/>
      <c r="M113" s="698"/>
      <c r="N113" s="703"/>
      <c r="O113" s="110">
        <f>'報告書（事業主控）'!O113</f>
        <v>0</v>
      </c>
      <c r="P113" s="92" t="s">
        <v>45</v>
      </c>
      <c r="Q113" s="110">
        <f>'報告書（事業主控）'!Q113</f>
        <v>0</v>
      </c>
      <c r="R113" s="92" t="s">
        <v>46</v>
      </c>
      <c r="S113" s="110">
        <f>'報告書（事業主控）'!S113</f>
        <v>0</v>
      </c>
      <c r="T113" s="705" t="s">
        <v>47</v>
      </c>
      <c r="U113" s="705"/>
      <c r="V113" s="707">
        <f>'報告書（事業主控）'!V113</f>
        <v>0</v>
      </c>
      <c r="W113" s="708"/>
      <c r="X113" s="708"/>
      <c r="Y113" s="97"/>
      <c r="Z113" s="70"/>
      <c r="AA113" s="113"/>
      <c r="AB113" s="113"/>
      <c r="AC113" s="97"/>
      <c r="AD113" s="70"/>
      <c r="AE113" s="113"/>
      <c r="AF113" s="113"/>
      <c r="AG113" s="97"/>
      <c r="AH113" s="674">
        <f>'報告書（事業主控）'!AH113</f>
        <v>0</v>
      </c>
      <c r="AI113" s="675"/>
      <c r="AJ113" s="675"/>
      <c r="AK113" s="676"/>
      <c r="AL113" s="70"/>
      <c r="AM113" s="71"/>
      <c r="AN113" s="674">
        <f>'報告書（事業主控）'!AN113</f>
        <v>0</v>
      </c>
      <c r="AO113" s="675"/>
      <c r="AP113" s="675"/>
      <c r="AQ113" s="675"/>
      <c r="AR113" s="675"/>
      <c r="AS113" s="114"/>
      <c r="AT113" s="85"/>
    </row>
    <row r="114" spans="2:46" ht="18" customHeight="1">
      <c r="B114" s="700"/>
      <c r="C114" s="701"/>
      <c r="D114" s="701"/>
      <c r="E114" s="701"/>
      <c r="F114" s="701"/>
      <c r="G114" s="701"/>
      <c r="H114" s="701"/>
      <c r="I114" s="702"/>
      <c r="J114" s="700"/>
      <c r="K114" s="701"/>
      <c r="L114" s="701"/>
      <c r="M114" s="701"/>
      <c r="N114" s="704"/>
      <c r="O114" s="115">
        <f>'報告書（事業主控）'!O114</f>
        <v>0</v>
      </c>
      <c r="P114" s="116" t="s">
        <v>45</v>
      </c>
      <c r="Q114" s="115">
        <f>'報告書（事業主控）'!Q114</f>
        <v>0</v>
      </c>
      <c r="R114" s="116" t="s">
        <v>46</v>
      </c>
      <c r="S114" s="115">
        <f>'報告書（事業主控）'!S114</f>
        <v>0</v>
      </c>
      <c r="T114" s="706" t="s">
        <v>48</v>
      </c>
      <c r="U114" s="706"/>
      <c r="V114" s="678">
        <f>'報告書（事業主控）'!V114</f>
        <v>0</v>
      </c>
      <c r="W114" s="679"/>
      <c r="X114" s="679"/>
      <c r="Y114" s="679"/>
      <c r="Z114" s="678">
        <f>'報告書（事業主控）'!Z114</f>
        <v>0</v>
      </c>
      <c r="AA114" s="679"/>
      <c r="AB114" s="679"/>
      <c r="AC114" s="679"/>
      <c r="AD114" s="678">
        <f>'報告書（事業主控）'!AD114</f>
        <v>0</v>
      </c>
      <c r="AE114" s="679"/>
      <c r="AF114" s="679"/>
      <c r="AG114" s="679"/>
      <c r="AH114" s="678">
        <f>'報告書（事業主控）'!AH114</f>
        <v>0</v>
      </c>
      <c r="AI114" s="679"/>
      <c r="AJ114" s="679"/>
      <c r="AK114" s="680"/>
      <c r="AL114" s="407">
        <f>'報告書（事業主控）'!AL114</f>
        <v>0</v>
      </c>
      <c r="AM114" s="677"/>
      <c r="AN114" s="671">
        <f>'報告書（事業主控）'!AN114</f>
        <v>0</v>
      </c>
      <c r="AO114" s="672"/>
      <c r="AP114" s="672"/>
      <c r="AQ114" s="672"/>
      <c r="AR114" s="672"/>
      <c r="AS114" s="75"/>
      <c r="AT114" s="85"/>
    </row>
    <row r="115" spans="2:46" ht="18" customHeight="1">
      <c r="B115" s="697">
        <f>'報告書（事業主控）'!B115</f>
        <v>0</v>
      </c>
      <c r="C115" s="698"/>
      <c r="D115" s="698"/>
      <c r="E115" s="698"/>
      <c r="F115" s="698"/>
      <c r="G115" s="698"/>
      <c r="H115" s="698"/>
      <c r="I115" s="699"/>
      <c r="J115" s="697">
        <f>'報告書（事業主控）'!J115</f>
        <v>0</v>
      </c>
      <c r="K115" s="698"/>
      <c r="L115" s="698"/>
      <c r="M115" s="698"/>
      <c r="N115" s="703"/>
      <c r="O115" s="110">
        <f>'報告書（事業主控）'!O115</f>
        <v>0</v>
      </c>
      <c r="P115" s="92" t="s">
        <v>45</v>
      </c>
      <c r="Q115" s="110">
        <f>'報告書（事業主控）'!Q115</f>
        <v>0</v>
      </c>
      <c r="R115" s="92" t="s">
        <v>46</v>
      </c>
      <c r="S115" s="110">
        <f>'報告書（事業主控）'!S115</f>
        <v>0</v>
      </c>
      <c r="T115" s="705" t="s">
        <v>47</v>
      </c>
      <c r="U115" s="705"/>
      <c r="V115" s="707">
        <f>'報告書（事業主控）'!V115</f>
        <v>0</v>
      </c>
      <c r="W115" s="708"/>
      <c r="X115" s="708"/>
      <c r="Y115" s="97"/>
      <c r="Z115" s="70"/>
      <c r="AA115" s="113"/>
      <c r="AB115" s="113"/>
      <c r="AC115" s="97"/>
      <c r="AD115" s="70"/>
      <c r="AE115" s="113"/>
      <c r="AF115" s="113"/>
      <c r="AG115" s="97"/>
      <c r="AH115" s="674">
        <f>'報告書（事業主控）'!AH115</f>
        <v>0</v>
      </c>
      <c r="AI115" s="675"/>
      <c r="AJ115" s="675"/>
      <c r="AK115" s="676"/>
      <c r="AL115" s="70"/>
      <c r="AM115" s="71"/>
      <c r="AN115" s="674">
        <f>'報告書（事業主控）'!AN115</f>
        <v>0</v>
      </c>
      <c r="AO115" s="675"/>
      <c r="AP115" s="675"/>
      <c r="AQ115" s="675"/>
      <c r="AR115" s="675"/>
      <c r="AS115" s="114"/>
      <c r="AT115" s="85"/>
    </row>
    <row r="116" spans="2:46" ht="18" customHeight="1">
      <c r="B116" s="700"/>
      <c r="C116" s="701"/>
      <c r="D116" s="701"/>
      <c r="E116" s="701"/>
      <c r="F116" s="701"/>
      <c r="G116" s="701"/>
      <c r="H116" s="701"/>
      <c r="I116" s="702"/>
      <c r="J116" s="700"/>
      <c r="K116" s="701"/>
      <c r="L116" s="701"/>
      <c r="M116" s="701"/>
      <c r="N116" s="704"/>
      <c r="O116" s="115">
        <f>'報告書（事業主控）'!O116</f>
        <v>0</v>
      </c>
      <c r="P116" s="116" t="s">
        <v>45</v>
      </c>
      <c r="Q116" s="115">
        <f>'報告書（事業主控）'!Q116</f>
        <v>0</v>
      </c>
      <c r="R116" s="116" t="s">
        <v>46</v>
      </c>
      <c r="S116" s="115">
        <f>'報告書（事業主控）'!S116</f>
        <v>0</v>
      </c>
      <c r="T116" s="706" t="s">
        <v>48</v>
      </c>
      <c r="U116" s="706"/>
      <c r="V116" s="678">
        <f>'報告書（事業主控）'!V116</f>
        <v>0</v>
      </c>
      <c r="W116" s="679"/>
      <c r="X116" s="679"/>
      <c r="Y116" s="679"/>
      <c r="Z116" s="678">
        <f>'報告書（事業主控）'!Z116</f>
        <v>0</v>
      </c>
      <c r="AA116" s="679"/>
      <c r="AB116" s="679"/>
      <c r="AC116" s="679"/>
      <c r="AD116" s="678">
        <f>'報告書（事業主控）'!AD116</f>
        <v>0</v>
      </c>
      <c r="AE116" s="679"/>
      <c r="AF116" s="679"/>
      <c r="AG116" s="679"/>
      <c r="AH116" s="678">
        <f>'報告書（事業主控）'!AH116</f>
        <v>0</v>
      </c>
      <c r="AI116" s="679"/>
      <c r="AJ116" s="679"/>
      <c r="AK116" s="680"/>
      <c r="AL116" s="407">
        <f>'報告書（事業主控）'!AL116</f>
        <v>0</v>
      </c>
      <c r="AM116" s="677"/>
      <c r="AN116" s="671">
        <f>'報告書（事業主控）'!AN116</f>
        <v>0</v>
      </c>
      <c r="AO116" s="672"/>
      <c r="AP116" s="672"/>
      <c r="AQ116" s="672"/>
      <c r="AR116" s="672"/>
      <c r="AS116" s="75"/>
      <c r="AT116" s="85"/>
    </row>
    <row r="117" spans="2:46" ht="18" customHeight="1">
      <c r="B117" s="697">
        <f>'報告書（事業主控）'!B117</f>
        <v>0</v>
      </c>
      <c r="C117" s="698"/>
      <c r="D117" s="698"/>
      <c r="E117" s="698"/>
      <c r="F117" s="698"/>
      <c r="G117" s="698"/>
      <c r="H117" s="698"/>
      <c r="I117" s="699"/>
      <c r="J117" s="697">
        <f>'報告書（事業主控）'!J117</f>
        <v>0</v>
      </c>
      <c r="K117" s="698"/>
      <c r="L117" s="698"/>
      <c r="M117" s="698"/>
      <c r="N117" s="703"/>
      <c r="O117" s="110">
        <f>'報告書（事業主控）'!O117</f>
        <v>0</v>
      </c>
      <c r="P117" s="92" t="s">
        <v>45</v>
      </c>
      <c r="Q117" s="110">
        <f>'報告書（事業主控）'!Q117</f>
        <v>0</v>
      </c>
      <c r="R117" s="92" t="s">
        <v>46</v>
      </c>
      <c r="S117" s="110">
        <f>'報告書（事業主控）'!S117</f>
        <v>0</v>
      </c>
      <c r="T117" s="705" t="s">
        <v>47</v>
      </c>
      <c r="U117" s="705"/>
      <c r="V117" s="707">
        <f>'報告書（事業主控）'!V117</f>
        <v>0</v>
      </c>
      <c r="W117" s="708"/>
      <c r="X117" s="708"/>
      <c r="Y117" s="97"/>
      <c r="Z117" s="70"/>
      <c r="AA117" s="113"/>
      <c r="AB117" s="113"/>
      <c r="AC117" s="97"/>
      <c r="AD117" s="70"/>
      <c r="AE117" s="113"/>
      <c r="AF117" s="113"/>
      <c r="AG117" s="97"/>
      <c r="AH117" s="674">
        <f>'報告書（事業主控）'!AH117</f>
        <v>0</v>
      </c>
      <c r="AI117" s="675"/>
      <c r="AJ117" s="675"/>
      <c r="AK117" s="676"/>
      <c r="AL117" s="70"/>
      <c r="AM117" s="71"/>
      <c r="AN117" s="674">
        <f>'報告書（事業主控）'!AN117</f>
        <v>0</v>
      </c>
      <c r="AO117" s="675"/>
      <c r="AP117" s="675"/>
      <c r="AQ117" s="675"/>
      <c r="AR117" s="675"/>
      <c r="AS117" s="114"/>
      <c r="AT117" s="85"/>
    </row>
    <row r="118" spans="2:46" ht="18" customHeight="1">
      <c r="B118" s="700"/>
      <c r="C118" s="701"/>
      <c r="D118" s="701"/>
      <c r="E118" s="701"/>
      <c r="F118" s="701"/>
      <c r="G118" s="701"/>
      <c r="H118" s="701"/>
      <c r="I118" s="702"/>
      <c r="J118" s="700"/>
      <c r="K118" s="701"/>
      <c r="L118" s="701"/>
      <c r="M118" s="701"/>
      <c r="N118" s="704"/>
      <c r="O118" s="115">
        <f>'報告書（事業主控）'!O118</f>
        <v>0</v>
      </c>
      <c r="P118" s="116" t="s">
        <v>45</v>
      </c>
      <c r="Q118" s="115">
        <f>'報告書（事業主控）'!Q118</f>
        <v>0</v>
      </c>
      <c r="R118" s="116" t="s">
        <v>46</v>
      </c>
      <c r="S118" s="115">
        <f>'報告書（事業主控）'!S118</f>
        <v>0</v>
      </c>
      <c r="T118" s="706" t="s">
        <v>48</v>
      </c>
      <c r="U118" s="706"/>
      <c r="V118" s="678">
        <f>'報告書（事業主控）'!V118</f>
        <v>0</v>
      </c>
      <c r="W118" s="679"/>
      <c r="X118" s="679"/>
      <c r="Y118" s="679"/>
      <c r="Z118" s="678">
        <f>'報告書（事業主控）'!Z118</f>
        <v>0</v>
      </c>
      <c r="AA118" s="679"/>
      <c r="AB118" s="679"/>
      <c r="AC118" s="679"/>
      <c r="AD118" s="678">
        <f>'報告書（事業主控）'!AD118</f>
        <v>0</v>
      </c>
      <c r="AE118" s="679"/>
      <c r="AF118" s="679"/>
      <c r="AG118" s="679"/>
      <c r="AH118" s="678">
        <f>'報告書（事業主控）'!AH118</f>
        <v>0</v>
      </c>
      <c r="AI118" s="679"/>
      <c r="AJ118" s="679"/>
      <c r="AK118" s="680"/>
      <c r="AL118" s="407">
        <f>'報告書（事業主控）'!AL118</f>
        <v>0</v>
      </c>
      <c r="AM118" s="677"/>
      <c r="AN118" s="671">
        <f>'報告書（事業主控）'!AN118</f>
        <v>0</v>
      </c>
      <c r="AO118" s="672"/>
      <c r="AP118" s="672"/>
      <c r="AQ118" s="672"/>
      <c r="AR118" s="672"/>
      <c r="AS118" s="75"/>
      <c r="AT118" s="85"/>
    </row>
    <row r="119" spans="2:46" ht="18" customHeight="1">
      <c r="B119" s="430" t="s">
        <v>134</v>
      </c>
      <c r="C119" s="431"/>
      <c r="D119" s="431"/>
      <c r="E119" s="432"/>
      <c r="F119" s="688">
        <f>'報告書（事業主控）'!F119</f>
        <v>0</v>
      </c>
      <c r="G119" s="689"/>
      <c r="H119" s="689"/>
      <c r="I119" s="689"/>
      <c r="J119" s="689"/>
      <c r="K119" s="689"/>
      <c r="L119" s="689"/>
      <c r="M119" s="689"/>
      <c r="N119" s="690"/>
      <c r="O119" s="786" t="s">
        <v>62</v>
      </c>
      <c r="P119" s="787"/>
      <c r="Q119" s="787"/>
      <c r="R119" s="787"/>
      <c r="S119" s="787"/>
      <c r="T119" s="787"/>
      <c r="U119" s="788"/>
      <c r="V119" s="674">
        <f>'報告書（事業主控）'!V119</f>
        <v>0</v>
      </c>
      <c r="W119" s="675"/>
      <c r="X119" s="675"/>
      <c r="Y119" s="676"/>
      <c r="Z119" s="70"/>
      <c r="AA119" s="113"/>
      <c r="AB119" s="113"/>
      <c r="AC119" s="97"/>
      <c r="AD119" s="70"/>
      <c r="AE119" s="113"/>
      <c r="AF119" s="113"/>
      <c r="AG119" s="97"/>
      <c r="AH119" s="674">
        <f>'報告書（事業主控）'!AH119</f>
        <v>0</v>
      </c>
      <c r="AI119" s="675"/>
      <c r="AJ119" s="675"/>
      <c r="AK119" s="676"/>
      <c r="AL119" s="70"/>
      <c r="AM119" s="71"/>
      <c r="AN119" s="674">
        <f>'報告書（事業主控）'!AN119</f>
        <v>0</v>
      </c>
      <c r="AO119" s="675"/>
      <c r="AP119" s="675"/>
      <c r="AQ119" s="675"/>
      <c r="AR119" s="675"/>
      <c r="AS119" s="114"/>
      <c r="AT119" s="85"/>
    </row>
    <row r="120" spans="2:46" ht="18" customHeight="1">
      <c r="B120" s="433"/>
      <c r="C120" s="434"/>
      <c r="D120" s="434"/>
      <c r="E120" s="435"/>
      <c r="F120" s="691"/>
      <c r="G120" s="692"/>
      <c r="H120" s="692"/>
      <c r="I120" s="692"/>
      <c r="J120" s="692"/>
      <c r="K120" s="692"/>
      <c r="L120" s="692"/>
      <c r="M120" s="692"/>
      <c r="N120" s="693"/>
      <c r="O120" s="789"/>
      <c r="P120" s="790"/>
      <c r="Q120" s="790"/>
      <c r="R120" s="790"/>
      <c r="S120" s="790"/>
      <c r="T120" s="790"/>
      <c r="U120" s="791"/>
      <c r="V120" s="401">
        <f>'報告書（事業主控）'!V120</f>
        <v>0</v>
      </c>
      <c r="W120" s="640"/>
      <c r="X120" s="640"/>
      <c r="Y120" s="643"/>
      <c r="Z120" s="401">
        <f>'報告書（事業主控）'!Z120</f>
        <v>0</v>
      </c>
      <c r="AA120" s="641"/>
      <c r="AB120" s="641"/>
      <c r="AC120" s="642"/>
      <c r="AD120" s="401">
        <f>'報告書（事業主控）'!AD120</f>
        <v>0</v>
      </c>
      <c r="AE120" s="641"/>
      <c r="AF120" s="641"/>
      <c r="AG120" s="642"/>
      <c r="AH120" s="401">
        <f>'報告書（事業主控）'!AH120</f>
        <v>0</v>
      </c>
      <c r="AI120" s="402"/>
      <c r="AJ120" s="402"/>
      <c r="AK120" s="402"/>
      <c r="AL120" s="340"/>
      <c r="AM120" s="341"/>
      <c r="AN120" s="401">
        <f>'報告書（事業主控）'!AN120</f>
        <v>0</v>
      </c>
      <c r="AO120" s="640"/>
      <c r="AP120" s="640"/>
      <c r="AQ120" s="640"/>
      <c r="AR120" s="640"/>
      <c r="AS120" s="327"/>
      <c r="AT120" s="85"/>
    </row>
    <row r="121" spans="2:46" ht="18" customHeight="1">
      <c r="B121" s="436"/>
      <c r="C121" s="437"/>
      <c r="D121" s="437"/>
      <c r="E121" s="438"/>
      <c r="F121" s="694"/>
      <c r="G121" s="695"/>
      <c r="H121" s="695"/>
      <c r="I121" s="695"/>
      <c r="J121" s="695"/>
      <c r="K121" s="695"/>
      <c r="L121" s="695"/>
      <c r="M121" s="695"/>
      <c r="N121" s="696"/>
      <c r="O121" s="792"/>
      <c r="P121" s="793"/>
      <c r="Q121" s="793"/>
      <c r="R121" s="793"/>
      <c r="S121" s="793"/>
      <c r="T121" s="793"/>
      <c r="U121" s="794"/>
      <c r="V121" s="671">
        <f>'報告書（事業主控）'!V121</f>
        <v>0</v>
      </c>
      <c r="W121" s="672"/>
      <c r="X121" s="672"/>
      <c r="Y121" s="673"/>
      <c r="Z121" s="671">
        <f>'報告書（事業主控）'!Z121</f>
        <v>0</v>
      </c>
      <c r="AA121" s="672"/>
      <c r="AB121" s="672"/>
      <c r="AC121" s="673"/>
      <c r="AD121" s="671">
        <f>'報告書（事業主控）'!AD121</f>
        <v>0</v>
      </c>
      <c r="AE121" s="672"/>
      <c r="AF121" s="672"/>
      <c r="AG121" s="673"/>
      <c r="AH121" s="671">
        <f>'報告書（事業主控）'!AH121</f>
        <v>0</v>
      </c>
      <c r="AI121" s="672"/>
      <c r="AJ121" s="672"/>
      <c r="AK121" s="673"/>
      <c r="AL121" s="74"/>
      <c r="AM121" s="75"/>
      <c r="AN121" s="671">
        <f>'報告書（事業主控）'!AN121</f>
        <v>0</v>
      </c>
      <c r="AO121" s="672"/>
      <c r="AP121" s="672"/>
      <c r="AQ121" s="672"/>
      <c r="AR121" s="672"/>
      <c r="AS121" s="75"/>
      <c r="AT121" s="85"/>
    </row>
    <row r="122" spans="2:46" ht="18" customHeight="1">
      <c r="AN122" s="670">
        <f>'報告書（事業主控）'!AN122</f>
        <v>0</v>
      </c>
      <c r="AO122" s="670"/>
      <c r="AP122" s="670"/>
      <c r="AQ122" s="670"/>
      <c r="AR122" s="670"/>
      <c r="AS122" s="85"/>
      <c r="AT122" s="85"/>
    </row>
    <row r="123" spans="2:46" ht="31.5" customHeight="1">
      <c r="AN123" s="132"/>
      <c r="AO123" s="132"/>
      <c r="AP123" s="132"/>
      <c r="AQ123" s="132"/>
      <c r="AR123" s="132"/>
      <c r="AS123" s="85"/>
      <c r="AT123" s="85"/>
    </row>
    <row r="124" spans="2:46" ht="7.5" customHeight="1">
      <c r="X124" s="84"/>
      <c r="Y124" s="84"/>
      <c r="Z124" s="85"/>
      <c r="AA124" s="85"/>
      <c r="AB124" s="85"/>
      <c r="AC124" s="85"/>
      <c r="AD124" s="85"/>
      <c r="AE124" s="85"/>
      <c r="AF124" s="85"/>
      <c r="AG124" s="85"/>
      <c r="AH124" s="85"/>
      <c r="AI124" s="85"/>
      <c r="AJ124" s="85"/>
      <c r="AK124" s="85"/>
      <c r="AL124" s="85"/>
      <c r="AM124" s="85"/>
      <c r="AN124" s="85"/>
      <c r="AO124" s="85"/>
      <c r="AP124" s="85"/>
      <c r="AQ124" s="85"/>
      <c r="AR124" s="85"/>
      <c r="AS124" s="85"/>
    </row>
    <row r="125" spans="2:46" ht="10.5" customHeight="1">
      <c r="X125" s="84"/>
      <c r="Y125" s="84"/>
      <c r="Z125" s="85"/>
      <c r="AA125" s="85"/>
      <c r="AB125" s="85"/>
      <c r="AC125" s="85"/>
      <c r="AD125" s="85"/>
      <c r="AE125" s="85"/>
      <c r="AF125" s="85"/>
      <c r="AG125" s="85"/>
      <c r="AH125" s="85"/>
      <c r="AI125" s="85"/>
      <c r="AJ125" s="85"/>
      <c r="AK125" s="85"/>
      <c r="AL125" s="85"/>
      <c r="AM125" s="85"/>
      <c r="AN125" s="85"/>
      <c r="AO125" s="85"/>
      <c r="AP125" s="85"/>
      <c r="AQ125" s="85"/>
      <c r="AR125" s="85"/>
      <c r="AS125" s="85"/>
    </row>
    <row r="126" spans="2:46" ht="5.25" customHeight="1">
      <c r="X126" s="84"/>
      <c r="Y126" s="84"/>
      <c r="Z126" s="85"/>
      <c r="AA126" s="85"/>
      <c r="AB126" s="85"/>
      <c r="AC126" s="85"/>
      <c r="AD126" s="85"/>
      <c r="AE126" s="85"/>
      <c r="AF126" s="85"/>
      <c r="AG126" s="85"/>
      <c r="AH126" s="85"/>
      <c r="AI126" s="85"/>
      <c r="AJ126" s="85"/>
      <c r="AK126" s="85"/>
      <c r="AL126" s="85"/>
      <c r="AM126" s="85"/>
      <c r="AN126" s="85"/>
      <c r="AO126" s="85"/>
      <c r="AP126" s="85"/>
      <c r="AQ126" s="85"/>
      <c r="AR126" s="85"/>
      <c r="AS126" s="85"/>
    </row>
    <row r="127" spans="2:46" ht="5.25" customHeight="1">
      <c r="X127" s="84"/>
      <c r="Y127" s="84"/>
      <c r="Z127" s="85"/>
      <c r="AA127" s="85"/>
      <c r="AB127" s="85"/>
      <c r="AC127" s="85"/>
      <c r="AD127" s="85"/>
      <c r="AE127" s="85"/>
      <c r="AF127" s="85"/>
      <c r="AG127" s="85"/>
      <c r="AH127" s="85"/>
      <c r="AI127" s="85"/>
      <c r="AJ127" s="85"/>
      <c r="AK127" s="85"/>
      <c r="AL127" s="85"/>
      <c r="AM127" s="85"/>
      <c r="AN127" s="85"/>
      <c r="AO127" s="85"/>
      <c r="AP127" s="85"/>
      <c r="AQ127" s="85"/>
      <c r="AR127" s="85"/>
      <c r="AS127" s="85"/>
    </row>
    <row r="128" spans="2:46" ht="5.25" customHeight="1">
      <c r="X128" s="84"/>
      <c r="Y128" s="84"/>
      <c r="Z128" s="85"/>
      <c r="AA128" s="85"/>
      <c r="AB128" s="85"/>
      <c r="AC128" s="85"/>
      <c r="AD128" s="85"/>
      <c r="AE128" s="85"/>
      <c r="AF128" s="85"/>
      <c r="AG128" s="85"/>
      <c r="AH128" s="85"/>
      <c r="AI128" s="85"/>
      <c r="AJ128" s="85"/>
      <c r="AK128" s="85"/>
      <c r="AL128" s="85"/>
      <c r="AM128" s="85"/>
      <c r="AN128" s="85"/>
      <c r="AO128" s="85"/>
      <c r="AP128" s="85"/>
      <c r="AQ128" s="85"/>
      <c r="AR128" s="85"/>
      <c r="AS128" s="85"/>
    </row>
    <row r="129" spans="2:46" ht="5.25" customHeight="1">
      <c r="X129" s="84"/>
      <c r="Y129" s="84"/>
      <c r="Z129" s="85"/>
      <c r="AA129" s="85"/>
      <c r="AB129" s="85"/>
      <c r="AC129" s="85"/>
      <c r="AD129" s="85"/>
      <c r="AE129" s="85"/>
      <c r="AF129" s="85"/>
      <c r="AG129" s="85"/>
      <c r="AH129" s="85"/>
      <c r="AI129" s="85"/>
      <c r="AJ129" s="85"/>
      <c r="AK129" s="85"/>
      <c r="AL129" s="85"/>
      <c r="AM129" s="85"/>
      <c r="AN129" s="85"/>
      <c r="AO129" s="85"/>
      <c r="AP129" s="85"/>
      <c r="AQ129" s="85"/>
      <c r="AR129" s="85"/>
      <c r="AS129" s="85"/>
    </row>
    <row r="130" spans="2:46" ht="17.25" customHeight="1">
      <c r="B130" s="86" t="s">
        <v>50</v>
      </c>
      <c r="L130" s="85"/>
      <c r="M130" s="85"/>
      <c r="N130" s="85"/>
      <c r="O130" s="85"/>
      <c r="P130" s="85"/>
      <c r="Q130" s="85"/>
      <c r="R130" s="85"/>
      <c r="S130" s="87"/>
      <c r="T130" s="87"/>
      <c r="U130" s="87"/>
      <c r="V130" s="87"/>
      <c r="W130" s="87"/>
      <c r="X130" s="85"/>
      <c r="Y130" s="85"/>
      <c r="Z130" s="85"/>
      <c r="AA130" s="85"/>
      <c r="AB130" s="85"/>
      <c r="AC130" s="85"/>
      <c r="AL130" s="88"/>
      <c r="AM130" s="88"/>
      <c r="AN130" s="88"/>
      <c r="AO130" s="88"/>
    </row>
    <row r="131" spans="2:46" ht="12.75" customHeight="1">
      <c r="L131" s="85"/>
      <c r="M131" s="89"/>
      <c r="N131" s="89"/>
      <c r="O131" s="89"/>
      <c r="P131" s="89"/>
      <c r="Q131" s="89"/>
      <c r="R131" s="89"/>
      <c r="S131" s="89"/>
      <c r="T131" s="90"/>
      <c r="U131" s="90"/>
      <c r="V131" s="90"/>
      <c r="W131" s="90"/>
      <c r="X131" s="90"/>
      <c r="Y131" s="90"/>
      <c r="Z131" s="90"/>
      <c r="AA131" s="89"/>
      <c r="AB131" s="89"/>
      <c r="AC131" s="89"/>
      <c r="AL131" s="88"/>
      <c r="AM131" s="850" t="s">
        <v>327</v>
      </c>
      <c r="AN131" s="851"/>
      <c r="AO131" s="851"/>
      <c r="AP131" s="852"/>
    </row>
    <row r="132" spans="2:46" ht="12.75" customHeight="1">
      <c r="L132" s="85"/>
      <c r="M132" s="89"/>
      <c r="N132" s="89"/>
      <c r="O132" s="89"/>
      <c r="P132" s="89"/>
      <c r="Q132" s="89"/>
      <c r="R132" s="89"/>
      <c r="S132" s="89"/>
      <c r="T132" s="90"/>
      <c r="U132" s="90"/>
      <c r="V132" s="90"/>
      <c r="W132" s="90"/>
      <c r="X132" s="90"/>
      <c r="Y132" s="90"/>
      <c r="Z132" s="90"/>
      <c r="AA132" s="89"/>
      <c r="AB132" s="89"/>
      <c r="AC132" s="89"/>
      <c r="AL132" s="88"/>
      <c r="AM132" s="853"/>
      <c r="AN132" s="854"/>
      <c r="AO132" s="854"/>
      <c r="AP132" s="855"/>
    </row>
    <row r="133" spans="2:46" ht="12.75" customHeight="1">
      <c r="L133" s="85"/>
      <c r="M133" s="89"/>
      <c r="N133" s="89"/>
      <c r="O133" s="89"/>
      <c r="P133" s="89"/>
      <c r="Q133" s="89"/>
      <c r="R133" s="89"/>
      <c r="S133" s="89"/>
      <c r="T133" s="89"/>
      <c r="U133" s="89"/>
      <c r="V133" s="89"/>
      <c r="W133" s="89"/>
      <c r="X133" s="89"/>
      <c r="Y133" s="89"/>
      <c r="Z133" s="89"/>
      <c r="AA133" s="89"/>
      <c r="AB133" s="89"/>
      <c r="AC133" s="89"/>
      <c r="AL133" s="88"/>
      <c r="AM133" s="88"/>
      <c r="AN133" s="396"/>
      <c r="AO133" s="396"/>
    </row>
    <row r="134" spans="2:46" ht="6" customHeight="1">
      <c r="L134" s="85"/>
      <c r="M134" s="89"/>
      <c r="N134" s="89"/>
      <c r="O134" s="89"/>
      <c r="P134" s="89"/>
      <c r="Q134" s="89"/>
      <c r="R134" s="89"/>
      <c r="S134" s="89"/>
      <c r="T134" s="89"/>
      <c r="U134" s="89"/>
      <c r="V134" s="89"/>
      <c r="W134" s="89"/>
      <c r="X134" s="89"/>
      <c r="Y134" s="89"/>
      <c r="Z134" s="89"/>
      <c r="AA134" s="89"/>
      <c r="AB134" s="89"/>
      <c r="AC134" s="89"/>
      <c r="AL134" s="88"/>
      <c r="AM134" s="88"/>
    </row>
    <row r="135" spans="2:46" ht="12.75" customHeight="1">
      <c r="B135" s="725" t="s">
        <v>2</v>
      </c>
      <c r="C135" s="726"/>
      <c r="D135" s="726"/>
      <c r="E135" s="726"/>
      <c r="F135" s="726"/>
      <c r="G135" s="726"/>
      <c r="H135" s="726"/>
      <c r="I135" s="726"/>
      <c r="J135" s="750" t="s">
        <v>10</v>
      </c>
      <c r="K135" s="750"/>
      <c r="L135" s="91" t="s">
        <v>3</v>
      </c>
      <c r="M135" s="750" t="s">
        <v>11</v>
      </c>
      <c r="N135" s="750"/>
      <c r="O135" s="756" t="s">
        <v>12</v>
      </c>
      <c r="P135" s="750"/>
      <c r="Q135" s="750"/>
      <c r="R135" s="750"/>
      <c r="S135" s="750"/>
      <c r="T135" s="750"/>
      <c r="U135" s="750" t="s">
        <v>13</v>
      </c>
      <c r="V135" s="750"/>
      <c r="W135" s="750"/>
      <c r="X135" s="85"/>
      <c r="Y135" s="85"/>
      <c r="Z135" s="85"/>
      <c r="AA135" s="85"/>
      <c r="AB135" s="85"/>
      <c r="AC135" s="85"/>
      <c r="AD135" s="92"/>
      <c r="AE135" s="92"/>
      <c r="AF135" s="92"/>
      <c r="AG135" s="92"/>
      <c r="AH135" s="92"/>
      <c r="AI135" s="92"/>
      <c r="AJ135" s="92"/>
      <c r="AK135" s="85"/>
      <c r="AL135" s="520">
        <f ca="1">$AL$9</f>
        <v>30</v>
      </c>
      <c r="AM135" s="521"/>
      <c r="AN135" s="681" t="s">
        <v>4</v>
      </c>
      <c r="AO135" s="681"/>
      <c r="AP135" s="521">
        <v>4</v>
      </c>
      <c r="AQ135" s="521"/>
      <c r="AR135" s="681" t="s">
        <v>5</v>
      </c>
      <c r="AS135" s="747"/>
      <c r="AT135" s="85"/>
    </row>
    <row r="136" spans="2:46" ht="13.5" customHeight="1">
      <c r="B136" s="726"/>
      <c r="C136" s="726"/>
      <c r="D136" s="726"/>
      <c r="E136" s="726"/>
      <c r="F136" s="726"/>
      <c r="G136" s="726"/>
      <c r="H136" s="726"/>
      <c r="I136" s="726"/>
      <c r="J136" s="535">
        <f>$J$10</f>
        <v>0</v>
      </c>
      <c r="K136" s="473">
        <f>$K$10</f>
        <v>0</v>
      </c>
      <c r="L136" s="537">
        <f>$L$10</f>
        <v>0</v>
      </c>
      <c r="M136" s="476">
        <f>$M$10</f>
        <v>0</v>
      </c>
      <c r="N136" s="473">
        <f>$N$10</f>
        <v>0</v>
      </c>
      <c r="O136" s="476">
        <f>$O$10</f>
        <v>0</v>
      </c>
      <c r="P136" s="470">
        <f>$P$10</f>
        <v>0</v>
      </c>
      <c r="Q136" s="470">
        <f>$Q$10</f>
        <v>0</v>
      </c>
      <c r="R136" s="470">
        <f>$R$10</f>
        <v>0</v>
      </c>
      <c r="S136" s="470">
        <f>$S$10</f>
        <v>0</v>
      </c>
      <c r="T136" s="473">
        <f>$T$10</f>
        <v>0</v>
      </c>
      <c r="U136" s="476">
        <f>$U$10</f>
        <v>0</v>
      </c>
      <c r="V136" s="470">
        <f>$V$10</f>
        <v>0</v>
      </c>
      <c r="W136" s="473">
        <f>$W$10</f>
        <v>0</v>
      </c>
      <c r="X136" s="85"/>
      <c r="Y136" s="85"/>
      <c r="Z136" s="85"/>
      <c r="AA136" s="85"/>
      <c r="AB136" s="85"/>
      <c r="AC136" s="85"/>
      <c r="AD136" s="92"/>
      <c r="AE136" s="92"/>
      <c r="AF136" s="92"/>
      <c r="AG136" s="92"/>
      <c r="AH136" s="92"/>
      <c r="AI136" s="92"/>
      <c r="AJ136" s="92"/>
      <c r="AK136" s="85"/>
      <c r="AL136" s="522"/>
      <c r="AM136" s="523"/>
      <c r="AN136" s="682"/>
      <c r="AO136" s="682"/>
      <c r="AP136" s="523"/>
      <c r="AQ136" s="523"/>
      <c r="AR136" s="682"/>
      <c r="AS136" s="764"/>
      <c r="AT136" s="85"/>
    </row>
    <row r="137" spans="2:46" ht="9" customHeight="1">
      <c r="B137" s="726"/>
      <c r="C137" s="726"/>
      <c r="D137" s="726"/>
      <c r="E137" s="726"/>
      <c r="F137" s="726"/>
      <c r="G137" s="726"/>
      <c r="H137" s="726"/>
      <c r="I137" s="726"/>
      <c r="J137" s="536"/>
      <c r="K137" s="474"/>
      <c r="L137" s="538"/>
      <c r="M137" s="477"/>
      <c r="N137" s="474"/>
      <c r="O137" s="477"/>
      <c r="P137" s="471"/>
      <c r="Q137" s="471"/>
      <c r="R137" s="471"/>
      <c r="S137" s="471"/>
      <c r="T137" s="474"/>
      <c r="U137" s="477"/>
      <c r="V137" s="471"/>
      <c r="W137" s="474"/>
      <c r="X137" s="85"/>
      <c r="Y137" s="85"/>
      <c r="Z137" s="85"/>
      <c r="AA137" s="85"/>
      <c r="AB137" s="85"/>
      <c r="AC137" s="85"/>
      <c r="AD137" s="92"/>
      <c r="AE137" s="92"/>
      <c r="AF137" s="92"/>
      <c r="AG137" s="92"/>
      <c r="AH137" s="92"/>
      <c r="AI137" s="92"/>
      <c r="AJ137" s="92"/>
      <c r="AK137" s="85"/>
      <c r="AL137" s="524"/>
      <c r="AM137" s="525"/>
      <c r="AN137" s="683"/>
      <c r="AO137" s="683"/>
      <c r="AP137" s="525"/>
      <c r="AQ137" s="525"/>
      <c r="AR137" s="683"/>
      <c r="AS137" s="749"/>
      <c r="AT137" s="85"/>
    </row>
    <row r="138" spans="2:46" ht="6" customHeight="1">
      <c r="B138" s="727"/>
      <c r="C138" s="727"/>
      <c r="D138" s="727"/>
      <c r="E138" s="727"/>
      <c r="F138" s="727"/>
      <c r="G138" s="727"/>
      <c r="H138" s="727"/>
      <c r="I138" s="727"/>
      <c r="J138" s="536"/>
      <c r="K138" s="475"/>
      <c r="L138" s="539"/>
      <c r="M138" s="478"/>
      <c r="N138" s="475"/>
      <c r="O138" s="478"/>
      <c r="P138" s="472"/>
      <c r="Q138" s="472"/>
      <c r="R138" s="472"/>
      <c r="S138" s="472"/>
      <c r="T138" s="475"/>
      <c r="U138" s="478"/>
      <c r="V138" s="472"/>
      <c r="W138" s="475"/>
      <c r="X138" s="85"/>
      <c r="Y138" s="85"/>
      <c r="Z138" s="85"/>
      <c r="AA138" s="85"/>
      <c r="AB138" s="85"/>
      <c r="AC138" s="85"/>
      <c r="AD138" s="85"/>
      <c r="AE138" s="85"/>
      <c r="AF138" s="85"/>
      <c r="AG138" s="85"/>
      <c r="AH138" s="85"/>
      <c r="AI138" s="85"/>
      <c r="AJ138" s="85"/>
      <c r="AK138" s="85"/>
      <c r="AT138" s="85"/>
    </row>
    <row r="139" spans="2:46" ht="15" customHeight="1">
      <c r="B139" s="709" t="s">
        <v>51</v>
      </c>
      <c r="C139" s="710"/>
      <c r="D139" s="710"/>
      <c r="E139" s="710"/>
      <c r="F139" s="710"/>
      <c r="G139" s="710"/>
      <c r="H139" s="710"/>
      <c r="I139" s="711"/>
      <c r="J139" s="709" t="s">
        <v>6</v>
      </c>
      <c r="K139" s="710"/>
      <c r="L139" s="710"/>
      <c r="M139" s="710"/>
      <c r="N139" s="718"/>
      <c r="O139" s="721" t="s">
        <v>52</v>
      </c>
      <c r="P139" s="710"/>
      <c r="Q139" s="710"/>
      <c r="R139" s="710"/>
      <c r="S139" s="710"/>
      <c r="T139" s="710"/>
      <c r="U139" s="711"/>
      <c r="V139" s="93" t="s">
        <v>53</v>
      </c>
      <c r="W139" s="94"/>
      <c r="X139" s="94"/>
      <c r="Y139" s="724" t="s">
        <v>54</v>
      </c>
      <c r="Z139" s="724"/>
      <c r="AA139" s="724"/>
      <c r="AB139" s="724"/>
      <c r="AC139" s="724"/>
      <c r="AD139" s="724"/>
      <c r="AE139" s="724"/>
      <c r="AF139" s="724"/>
      <c r="AG139" s="724"/>
      <c r="AH139" s="724"/>
      <c r="AI139" s="94"/>
      <c r="AJ139" s="94"/>
      <c r="AK139" s="95"/>
      <c r="AL139" s="785" t="s">
        <v>55</v>
      </c>
      <c r="AM139" s="785"/>
      <c r="AN139" s="777" t="s">
        <v>61</v>
      </c>
      <c r="AO139" s="777"/>
      <c r="AP139" s="777"/>
      <c r="AQ139" s="777"/>
      <c r="AR139" s="777"/>
      <c r="AS139" s="778"/>
      <c r="AT139" s="85"/>
    </row>
    <row r="140" spans="2:46" ht="13.5" customHeight="1">
      <c r="B140" s="712"/>
      <c r="C140" s="713"/>
      <c r="D140" s="713"/>
      <c r="E140" s="713"/>
      <c r="F140" s="713"/>
      <c r="G140" s="713"/>
      <c r="H140" s="713"/>
      <c r="I140" s="714"/>
      <c r="J140" s="712"/>
      <c r="K140" s="713"/>
      <c r="L140" s="713"/>
      <c r="M140" s="713"/>
      <c r="N140" s="719"/>
      <c r="O140" s="722"/>
      <c r="P140" s="713"/>
      <c r="Q140" s="713"/>
      <c r="R140" s="713"/>
      <c r="S140" s="713"/>
      <c r="T140" s="713"/>
      <c r="U140" s="714"/>
      <c r="V140" s="728" t="s">
        <v>7</v>
      </c>
      <c r="W140" s="729"/>
      <c r="X140" s="729"/>
      <c r="Y140" s="730"/>
      <c r="Z140" s="734" t="s">
        <v>16</v>
      </c>
      <c r="AA140" s="735"/>
      <c r="AB140" s="735"/>
      <c r="AC140" s="736"/>
      <c r="AD140" s="740" t="s">
        <v>17</v>
      </c>
      <c r="AE140" s="741"/>
      <c r="AF140" s="741"/>
      <c r="AG140" s="742"/>
      <c r="AH140" s="746" t="s">
        <v>135</v>
      </c>
      <c r="AI140" s="681"/>
      <c r="AJ140" s="681"/>
      <c r="AK140" s="747"/>
      <c r="AL140" s="684" t="s">
        <v>18</v>
      </c>
      <c r="AM140" s="685"/>
      <c r="AN140" s="757" t="s">
        <v>19</v>
      </c>
      <c r="AO140" s="758"/>
      <c r="AP140" s="758"/>
      <c r="AQ140" s="758"/>
      <c r="AR140" s="759"/>
      <c r="AS140" s="760"/>
      <c r="AT140" s="85"/>
    </row>
    <row r="141" spans="2:46" ht="13.5" customHeight="1">
      <c r="B141" s="808"/>
      <c r="C141" s="809"/>
      <c r="D141" s="809"/>
      <c r="E141" s="809"/>
      <c r="F141" s="809"/>
      <c r="G141" s="809"/>
      <c r="H141" s="809"/>
      <c r="I141" s="810"/>
      <c r="J141" s="808"/>
      <c r="K141" s="809"/>
      <c r="L141" s="809"/>
      <c r="M141" s="809"/>
      <c r="N141" s="811"/>
      <c r="O141" s="820"/>
      <c r="P141" s="809"/>
      <c r="Q141" s="809"/>
      <c r="R141" s="809"/>
      <c r="S141" s="809"/>
      <c r="T141" s="809"/>
      <c r="U141" s="810"/>
      <c r="V141" s="731"/>
      <c r="W141" s="732"/>
      <c r="X141" s="732"/>
      <c r="Y141" s="733"/>
      <c r="Z141" s="737"/>
      <c r="AA141" s="738"/>
      <c r="AB141" s="738"/>
      <c r="AC141" s="739"/>
      <c r="AD141" s="743"/>
      <c r="AE141" s="744"/>
      <c r="AF141" s="744"/>
      <c r="AG141" s="745"/>
      <c r="AH141" s="748"/>
      <c r="AI141" s="683"/>
      <c r="AJ141" s="683"/>
      <c r="AK141" s="749"/>
      <c r="AL141" s="686"/>
      <c r="AM141" s="687"/>
      <c r="AN141" s="799"/>
      <c r="AO141" s="799"/>
      <c r="AP141" s="799"/>
      <c r="AQ141" s="799"/>
      <c r="AR141" s="799"/>
      <c r="AS141" s="800"/>
      <c r="AT141" s="85"/>
    </row>
    <row r="142" spans="2:46" ht="18" customHeight="1">
      <c r="B142" s="751">
        <f>'報告書（事業主控）'!B142</f>
        <v>0</v>
      </c>
      <c r="C142" s="752"/>
      <c r="D142" s="752"/>
      <c r="E142" s="752"/>
      <c r="F142" s="752"/>
      <c r="G142" s="752"/>
      <c r="H142" s="752"/>
      <c r="I142" s="753"/>
      <c r="J142" s="751">
        <f>'報告書（事業主控）'!J142</f>
        <v>0</v>
      </c>
      <c r="K142" s="752"/>
      <c r="L142" s="752"/>
      <c r="M142" s="752"/>
      <c r="N142" s="754"/>
      <c r="O142" s="106">
        <f>'報告書（事業主控）'!O142</f>
        <v>0</v>
      </c>
      <c r="P142" s="107" t="s">
        <v>45</v>
      </c>
      <c r="Q142" s="106">
        <f>'報告書（事業主控）'!Q142</f>
        <v>0</v>
      </c>
      <c r="R142" s="107" t="s">
        <v>46</v>
      </c>
      <c r="S142" s="106">
        <f>'報告書（事業主控）'!S142</f>
        <v>0</v>
      </c>
      <c r="T142" s="755" t="s">
        <v>47</v>
      </c>
      <c r="U142" s="755"/>
      <c r="V142" s="707">
        <f>'報告書（事業主控）'!V142</f>
        <v>0</v>
      </c>
      <c r="W142" s="708"/>
      <c r="X142" s="708"/>
      <c r="Y142" s="96" t="s">
        <v>8</v>
      </c>
      <c r="Z142" s="70"/>
      <c r="AA142" s="113"/>
      <c r="AB142" s="113"/>
      <c r="AC142" s="96" t="s">
        <v>8</v>
      </c>
      <c r="AD142" s="70"/>
      <c r="AE142" s="113"/>
      <c r="AF142" s="113"/>
      <c r="AG142" s="109" t="s">
        <v>8</v>
      </c>
      <c r="AH142" s="761">
        <f>'報告書（事業主控）'!AH142</f>
        <v>0</v>
      </c>
      <c r="AI142" s="762"/>
      <c r="AJ142" s="762"/>
      <c r="AK142" s="763"/>
      <c r="AL142" s="70"/>
      <c r="AM142" s="71"/>
      <c r="AN142" s="674">
        <f>'報告書（事業主控）'!AN142</f>
        <v>0</v>
      </c>
      <c r="AO142" s="675"/>
      <c r="AP142" s="675"/>
      <c r="AQ142" s="675"/>
      <c r="AR142" s="675"/>
      <c r="AS142" s="109" t="s">
        <v>8</v>
      </c>
      <c r="AT142" s="85"/>
    </row>
    <row r="143" spans="2:46" ht="18" customHeight="1">
      <c r="B143" s="700"/>
      <c r="C143" s="701"/>
      <c r="D143" s="701"/>
      <c r="E143" s="701"/>
      <c r="F143" s="701"/>
      <c r="G143" s="701"/>
      <c r="H143" s="701"/>
      <c r="I143" s="702"/>
      <c r="J143" s="700"/>
      <c r="K143" s="701"/>
      <c r="L143" s="701"/>
      <c r="M143" s="701"/>
      <c r="N143" s="704"/>
      <c r="O143" s="115">
        <f>'報告書（事業主控）'!O143</f>
        <v>0</v>
      </c>
      <c r="P143" s="116" t="s">
        <v>45</v>
      </c>
      <c r="Q143" s="115">
        <f>'報告書（事業主控）'!Q143</f>
        <v>0</v>
      </c>
      <c r="R143" s="116" t="s">
        <v>46</v>
      </c>
      <c r="S143" s="115">
        <f>'報告書（事業主控）'!S143</f>
        <v>0</v>
      </c>
      <c r="T143" s="706" t="s">
        <v>48</v>
      </c>
      <c r="U143" s="706"/>
      <c r="V143" s="671">
        <f>'報告書（事業主控）'!V143</f>
        <v>0</v>
      </c>
      <c r="W143" s="672"/>
      <c r="X143" s="672"/>
      <c r="Y143" s="672"/>
      <c r="Z143" s="671">
        <f>'報告書（事業主控）'!Z143</f>
        <v>0</v>
      </c>
      <c r="AA143" s="672"/>
      <c r="AB143" s="672"/>
      <c r="AC143" s="672"/>
      <c r="AD143" s="671">
        <f>'報告書（事業主控）'!AD143</f>
        <v>0</v>
      </c>
      <c r="AE143" s="672"/>
      <c r="AF143" s="672"/>
      <c r="AG143" s="673"/>
      <c r="AH143" s="678">
        <f>'報告書（事業主控）'!AH143</f>
        <v>0</v>
      </c>
      <c r="AI143" s="679"/>
      <c r="AJ143" s="679"/>
      <c r="AK143" s="680"/>
      <c r="AL143" s="407">
        <f>'報告書（事業主控）'!AL143</f>
        <v>0</v>
      </c>
      <c r="AM143" s="677"/>
      <c r="AN143" s="671">
        <f>'報告書（事業主控）'!AN143</f>
        <v>0</v>
      </c>
      <c r="AO143" s="672"/>
      <c r="AP143" s="672"/>
      <c r="AQ143" s="672"/>
      <c r="AR143" s="672"/>
      <c r="AS143" s="75"/>
      <c r="AT143" s="85"/>
    </row>
    <row r="144" spans="2:46" ht="18" customHeight="1">
      <c r="B144" s="697">
        <f>'報告書（事業主控）'!B144</f>
        <v>0</v>
      </c>
      <c r="C144" s="698"/>
      <c r="D144" s="698"/>
      <c r="E144" s="698"/>
      <c r="F144" s="698"/>
      <c r="G144" s="698"/>
      <c r="H144" s="698"/>
      <c r="I144" s="699"/>
      <c r="J144" s="697">
        <f>'報告書（事業主控）'!J144</f>
        <v>0</v>
      </c>
      <c r="K144" s="698"/>
      <c r="L144" s="698"/>
      <c r="M144" s="698"/>
      <c r="N144" s="703"/>
      <c r="O144" s="110">
        <f>'報告書（事業主控）'!O144</f>
        <v>0</v>
      </c>
      <c r="P144" s="92" t="s">
        <v>45</v>
      </c>
      <c r="Q144" s="110">
        <f>'報告書（事業主控）'!Q144</f>
        <v>0</v>
      </c>
      <c r="R144" s="92" t="s">
        <v>46</v>
      </c>
      <c r="S144" s="110">
        <f>'報告書（事業主控）'!S144</f>
        <v>0</v>
      </c>
      <c r="T144" s="705" t="s">
        <v>47</v>
      </c>
      <c r="U144" s="705"/>
      <c r="V144" s="707">
        <f>'報告書（事業主控）'!V144</f>
        <v>0</v>
      </c>
      <c r="W144" s="708"/>
      <c r="X144" s="708"/>
      <c r="Y144" s="97"/>
      <c r="Z144" s="70"/>
      <c r="AA144" s="113"/>
      <c r="AB144" s="113"/>
      <c r="AC144" s="97"/>
      <c r="AD144" s="70"/>
      <c r="AE144" s="113"/>
      <c r="AF144" s="113"/>
      <c r="AG144" s="97"/>
      <c r="AH144" s="674">
        <f>'報告書（事業主控）'!AH144</f>
        <v>0</v>
      </c>
      <c r="AI144" s="675"/>
      <c r="AJ144" s="675"/>
      <c r="AK144" s="676"/>
      <c r="AL144" s="70"/>
      <c r="AM144" s="71"/>
      <c r="AN144" s="674">
        <f>'報告書（事業主控）'!AN144</f>
        <v>0</v>
      </c>
      <c r="AO144" s="675"/>
      <c r="AP144" s="675"/>
      <c r="AQ144" s="675"/>
      <c r="AR144" s="675"/>
      <c r="AS144" s="114"/>
      <c r="AT144" s="85"/>
    </row>
    <row r="145" spans="2:46" ht="18" customHeight="1">
      <c r="B145" s="700"/>
      <c r="C145" s="701"/>
      <c r="D145" s="701"/>
      <c r="E145" s="701"/>
      <c r="F145" s="701"/>
      <c r="G145" s="701"/>
      <c r="H145" s="701"/>
      <c r="I145" s="702"/>
      <c r="J145" s="700"/>
      <c r="K145" s="701"/>
      <c r="L145" s="701"/>
      <c r="M145" s="701"/>
      <c r="N145" s="704"/>
      <c r="O145" s="115">
        <f>'報告書（事業主控）'!O145</f>
        <v>0</v>
      </c>
      <c r="P145" s="116" t="s">
        <v>45</v>
      </c>
      <c r="Q145" s="115">
        <f>'報告書（事業主控）'!Q145</f>
        <v>0</v>
      </c>
      <c r="R145" s="116" t="s">
        <v>46</v>
      </c>
      <c r="S145" s="115">
        <f>'報告書（事業主控）'!S145</f>
        <v>0</v>
      </c>
      <c r="T145" s="706" t="s">
        <v>48</v>
      </c>
      <c r="U145" s="706"/>
      <c r="V145" s="678">
        <f>'報告書（事業主控）'!V145</f>
        <v>0</v>
      </c>
      <c r="W145" s="679"/>
      <c r="X145" s="679"/>
      <c r="Y145" s="679"/>
      <c r="Z145" s="678">
        <f>'報告書（事業主控）'!Z145</f>
        <v>0</v>
      </c>
      <c r="AA145" s="679"/>
      <c r="AB145" s="679"/>
      <c r="AC145" s="679"/>
      <c r="AD145" s="678">
        <f>'報告書（事業主控）'!AD145</f>
        <v>0</v>
      </c>
      <c r="AE145" s="679"/>
      <c r="AF145" s="679"/>
      <c r="AG145" s="679"/>
      <c r="AH145" s="678">
        <f>'報告書（事業主控）'!AH145</f>
        <v>0</v>
      </c>
      <c r="AI145" s="679"/>
      <c r="AJ145" s="679"/>
      <c r="AK145" s="680"/>
      <c r="AL145" s="407">
        <f>'報告書（事業主控）'!AL145</f>
        <v>0</v>
      </c>
      <c r="AM145" s="677"/>
      <c r="AN145" s="671">
        <f>'報告書（事業主控）'!AN145</f>
        <v>0</v>
      </c>
      <c r="AO145" s="672"/>
      <c r="AP145" s="672"/>
      <c r="AQ145" s="672"/>
      <c r="AR145" s="672"/>
      <c r="AS145" s="75"/>
      <c r="AT145" s="85"/>
    </row>
    <row r="146" spans="2:46" ht="18" customHeight="1">
      <c r="B146" s="697">
        <f>'報告書（事業主控）'!B146</f>
        <v>0</v>
      </c>
      <c r="C146" s="698"/>
      <c r="D146" s="698"/>
      <c r="E146" s="698"/>
      <c r="F146" s="698"/>
      <c r="G146" s="698"/>
      <c r="H146" s="698"/>
      <c r="I146" s="699"/>
      <c r="J146" s="697">
        <f>'報告書（事業主控）'!J146</f>
        <v>0</v>
      </c>
      <c r="K146" s="698"/>
      <c r="L146" s="698"/>
      <c r="M146" s="698"/>
      <c r="N146" s="703"/>
      <c r="O146" s="110">
        <f>'報告書（事業主控）'!O146</f>
        <v>0</v>
      </c>
      <c r="P146" s="92" t="s">
        <v>45</v>
      </c>
      <c r="Q146" s="110">
        <f>'報告書（事業主控）'!Q146</f>
        <v>0</v>
      </c>
      <c r="R146" s="92" t="s">
        <v>46</v>
      </c>
      <c r="S146" s="110">
        <f>'報告書（事業主控）'!S146</f>
        <v>0</v>
      </c>
      <c r="T146" s="705" t="s">
        <v>47</v>
      </c>
      <c r="U146" s="705"/>
      <c r="V146" s="707">
        <f>'報告書（事業主控）'!V146</f>
        <v>0</v>
      </c>
      <c r="W146" s="708"/>
      <c r="X146" s="708"/>
      <c r="Y146" s="97"/>
      <c r="Z146" s="70"/>
      <c r="AA146" s="113"/>
      <c r="AB146" s="113"/>
      <c r="AC146" s="97"/>
      <c r="AD146" s="70"/>
      <c r="AE146" s="113"/>
      <c r="AF146" s="113"/>
      <c r="AG146" s="97"/>
      <c r="AH146" s="674">
        <f>'報告書（事業主控）'!AH146</f>
        <v>0</v>
      </c>
      <c r="AI146" s="675"/>
      <c r="AJ146" s="675"/>
      <c r="AK146" s="676"/>
      <c r="AL146" s="70"/>
      <c r="AM146" s="71"/>
      <c r="AN146" s="674">
        <f>'報告書（事業主控）'!AN146</f>
        <v>0</v>
      </c>
      <c r="AO146" s="675"/>
      <c r="AP146" s="675"/>
      <c r="AQ146" s="675"/>
      <c r="AR146" s="675"/>
      <c r="AS146" s="114"/>
      <c r="AT146" s="85"/>
    </row>
    <row r="147" spans="2:46" ht="18" customHeight="1">
      <c r="B147" s="700"/>
      <c r="C147" s="701"/>
      <c r="D147" s="701"/>
      <c r="E147" s="701"/>
      <c r="F147" s="701"/>
      <c r="G147" s="701"/>
      <c r="H147" s="701"/>
      <c r="I147" s="702"/>
      <c r="J147" s="700"/>
      <c r="K147" s="701"/>
      <c r="L147" s="701"/>
      <c r="M147" s="701"/>
      <c r="N147" s="704"/>
      <c r="O147" s="115">
        <f>'報告書（事業主控）'!O147</f>
        <v>0</v>
      </c>
      <c r="P147" s="116" t="s">
        <v>45</v>
      </c>
      <c r="Q147" s="115">
        <f>'報告書（事業主控）'!Q147</f>
        <v>0</v>
      </c>
      <c r="R147" s="116" t="s">
        <v>46</v>
      </c>
      <c r="S147" s="115">
        <f>'報告書（事業主控）'!S147</f>
        <v>0</v>
      </c>
      <c r="T147" s="706" t="s">
        <v>48</v>
      </c>
      <c r="U147" s="706"/>
      <c r="V147" s="678">
        <f>'報告書（事業主控）'!V147</f>
        <v>0</v>
      </c>
      <c r="W147" s="679"/>
      <c r="X147" s="679"/>
      <c r="Y147" s="679"/>
      <c r="Z147" s="678">
        <f>'報告書（事業主控）'!Z147</f>
        <v>0</v>
      </c>
      <c r="AA147" s="679"/>
      <c r="AB147" s="679"/>
      <c r="AC147" s="679"/>
      <c r="AD147" s="678">
        <f>'報告書（事業主控）'!AD147</f>
        <v>0</v>
      </c>
      <c r="AE147" s="679"/>
      <c r="AF147" s="679"/>
      <c r="AG147" s="679"/>
      <c r="AH147" s="678">
        <f>'報告書（事業主控）'!AH147</f>
        <v>0</v>
      </c>
      <c r="AI147" s="679"/>
      <c r="AJ147" s="679"/>
      <c r="AK147" s="680"/>
      <c r="AL147" s="407">
        <f>'報告書（事業主控）'!AL147</f>
        <v>0</v>
      </c>
      <c r="AM147" s="677"/>
      <c r="AN147" s="671">
        <f>'報告書（事業主控）'!AN147</f>
        <v>0</v>
      </c>
      <c r="AO147" s="672"/>
      <c r="AP147" s="672"/>
      <c r="AQ147" s="672"/>
      <c r="AR147" s="672"/>
      <c r="AS147" s="75"/>
      <c r="AT147" s="85"/>
    </row>
    <row r="148" spans="2:46" ht="18" customHeight="1">
      <c r="B148" s="697">
        <f>'報告書（事業主控）'!B148</f>
        <v>0</v>
      </c>
      <c r="C148" s="698"/>
      <c r="D148" s="698"/>
      <c r="E148" s="698"/>
      <c r="F148" s="698"/>
      <c r="G148" s="698"/>
      <c r="H148" s="698"/>
      <c r="I148" s="699"/>
      <c r="J148" s="697">
        <f>'報告書（事業主控）'!J148</f>
        <v>0</v>
      </c>
      <c r="K148" s="698"/>
      <c r="L148" s="698"/>
      <c r="M148" s="698"/>
      <c r="N148" s="703"/>
      <c r="O148" s="110">
        <f>'報告書（事業主控）'!O148</f>
        <v>0</v>
      </c>
      <c r="P148" s="92" t="s">
        <v>45</v>
      </c>
      <c r="Q148" s="110">
        <f>'報告書（事業主控）'!Q148</f>
        <v>0</v>
      </c>
      <c r="R148" s="92" t="s">
        <v>46</v>
      </c>
      <c r="S148" s="110">
        <f>'報告書（事業主控）'!S148</f>
        <v>0</v>
      </c>
      <c r="T148" s="705" t="s">
        <v>47</v>
      </c>
      <c r="U148" s="705"/>
      <c r="V148" s="707">
        <f>'報告書（事業主控）'!V148</f>
        <v>0</v>
      </c>
      <c r="W148" s="708"/>
      <c r="X148" s="708"/>
      <c r="Y148" s="97"/>
      <c r="Z148" s="70"/>
      <c r="AA148" s="113"/>
      <c r="AB148" s="113"/>
      <c r="AC148" s="97"/>
      <c r="AD148" s="70"/>
      <c r="AE148" s="113"/>
      <c r="AF148" s="113"/>
      <c r="AG148" s="97"/>
      <c r="AH148" s="674">
        <f>'報告書（事業主控）'!AH148</f>
        <v>0</v>
      </c>
      <c r="AI148" s="675"/>
      <c r="AJ148" s="675"/>
      <c r="AK148" s="676"/>
      <c r="AL148" s="70"/>
      <c r="AM148" s="71"/>
      <c r="AN148" s="674">
        <f>'報告書（事業主控）'!AN148</f>
        <v>0</v>
      </c>
      <c r="AO148" s="675"/>
      <c r="AP148" s="675"/>
      <c r="AQ148" s="675"/>
      <c r="AR148" s="675"/>
      <c r="AS148" s="114"/>
      <c r="AT148" s="85"/>
    </row>
    <row r="149" spans="2:46" ht="18" customHeight="1">
      <c r="B149" s="700"/>
      <c r="C149" s="701"/>
      <c r="D149" s="701"/>
      <c r="E149" s="701"/>
      <c r="F149" s="701"/>
      <c r="G149" s="701"/>
      <c r="H149" s="701"/>
      <c r="I149" s="702"/>
      <c r="J149" s="700"/>
      <c r="K149" s="701"/>
      <c r="L149" s="701"/>
      <c r="M149" s="701"/>
      <c r="N149" s="704"/>
      <c r="O149" s="115">
        <f>'報告書（事業主控）'!O149</f>
        <v>0</v>
      </c>
      <c r="P149" s="116" t="s">
        <v>45</v>
      </c>
      <c r="Q149" s="115">
        <f>'報告書（事業主控）'!Q149</f>
        <v>0</v>
      </c>
      <c r="R149" s="116" t="s">
        <v>46</v>
      </c>
      <c r="S149" s="115">
        <f>'報告書（事業主控）'!S149</f>
        <v>0</v>
      </c>
      <c r="T149" s="706" t="s">
        <v>48</v>
      </c>
      <c r="U149" s="706"/>
      <c r="V149" s="678">
        <f>'報告書（事業主控）'!V149</f>
        <v>0</v>
      </c>
      <c r="W149" s="679"/>
      <c r="X149" s="679"/>
      <c r="Y149" s="679"/>
      <c r="Z149" s="678">
        <f>'報告書（事業主控）'!Z149</f>
        <v>0</v>
      </c>
      <c r="AA149" s="679"/>
      <c r="AB149" s="679"/>
      <c r="AC149" s="679"/>
      <c r="AD149" s="678">
        <f>'報告書（事業主控）'!AD149</f>
        <v>0</v>
      </c>
      <c r="AE149" s="679"/>
      <c r="AF149" s="679"/>
      <c r="AG149" s="679"/>
      <c r="AH149" s="678">
        <f>'報告書（事業主控）'!AH149</f>
        <v>0</v>
      </c>
      <c r="AI149" s="679"/>
      <c r="AJ149" s="679"/>
      <c r="AK149" s="680"/>
      <c r="AL149" s="407">
        <f>'報告書（事業主控）'!AL149</f>
        <v>0</v>
      </c>
      <c r="AM149" s="677"/>
      <c r="AN149" s="671">
        <f>'報告書（事業主控）'!AN149</f>
        <v>0</v>
      </c>
      <c r="AO149" s="672"/>
      <c r="AP149" s="672"/>
      <c r="AQ149" s="672"/>
      <c r="AR149" s="672"/>
      <c r="AS149" s="75"/>
      <c r="AT149" s="85"/>
    </row>
    <row r="150" spans="2:46" ht="18" customHeight="1">
      <c r="B150" s="697">
        <f>'報告書（事業主控）'!B150</f>
        <v>0</v>
      </c>
      <c r="C150" s="698"/>
      <c r="D150" s="698"/>
      <c r="E150" s="698"/>
      <c r="F150" s="698"/>
      <c r="G150" s="698"/>
      <c r="H150" s="698"/>
      <c r="I150" s="699"/>
      <c r="J150" s="697">
        <f>'報告書（事業主控）'!J150</f>
        <v>0</v>
      </c>
      <c r="K150" s="698"/>
      <c r="L150" s="698"/>
      <c r="M150" s="698"/>
      <c r="N150" s="703"/>
      <c r="O150" s="110">
        <f>'報告書（事業主控）'!O150</f>
        <v>0</v>
      </c>
      <c r="P150" s="92" t="s">
        <v>45</v>
      </c>
      <c r="Q150" s="110">
        <f>'報告書（事業主控）'!Q150</f>
        <v>0</v>
      </c>
      <c r="R150" s="92" t="s">
        <v>46</v>
      </c>
      <c r="S150" s="110">
        <f>'報告書（事業主控）'!S150</f>
        <v>0</v>
      </c>
      <c r="T150" s="705" t="s">
        <v>47</v>
      </c>
      <c r="U150" s="705"/>
      <c r="V150" s="707">
        <f>'報告書（事業主控）'!V150</f>
        <v>0</v>
      </c>
      <c r="W150" s="708"/>
      <c r="X150" s="708"/>
      <c r="Y150" s="97"/>
      <c r="Z150" s="70"/>
      <c r="AA150" s="113"/>
      <c r="AB150" s="113"/>
      <c r="AC150" s="97"/>
      <c r="AD150" s="70"/>
      <c r="AE150" s="113"/>
      <c r="AF150" s="113"/>
      <c r="AG150" s="97"/>
      <c r="AH150" s="674">
        <f>'報告書（事業主控）'!AH150</f>
        <v>0</v>
      </c>
      <c r="AI150" s="675"/>
      <c r="AJ150" s="675"/>
      <c r="AK150" s="676"/>
      <c r="AL150" s="70"/>
      <c r="AM150" s="71"/>
      <c r="AN150" s="674">
        <f>'報告書（事業主控）'!AN150</f>
        <v>0</v>
      </c>
      <c r="AO150" s="675"/>
      <c r="AP150" s="675"/>
      <c r="AQ150" s="675"/>
      <c r="AR150" s="675"/>
      <c r="AS150" s="114"/>
      <c r="AT150" s="85"/>
    </row>
    <row r="151" spans="2:46" ht="18" customHeight="1">
      <c r="B151" s="700"/>
      <c r="C151" s="701"/>
      <c r="D151" s="701"/>
      <c r="E151" s="701"/>
      <c r="F151" s="701"/>
      <c r="G151" s="701"/>
      <c r="H151" s="701"/>
      <c r="I151" s="702"/>
      <c r="J151" s="700"/>
      <c r="K151" s="701"/>
      <c r="L151" s="701"/>
      <c r="M151" s="701"/>
      <c r="N151" s="704"/>
      <c r="O151" s="115">
        <f>'報告書（事業主控）'!O151</f>
        <v>0</v>
      </c>
      <c r="P151" s="116" t="s">
        <v>45</v>
      </c>
      <c r="Q151" s="115">
        <f>'報告書（事業主控）'!Q151</f>
        <v>0</v>
      </c>
      <c r="R151" s="116" t="s">
        <v>46</v>
      </c>
      <c r="S151" s="115">
        <f>'報告書（事業主控）'!S151</f>
        <v>0</v>
      </c>
      <c r="T151" s="706" t="s">
        <v>48</v>
      </c>
      <c r="U151" s="706"/>
      <c r="V151" s="678">
        <f>'報告書（事業主控）'!V151</f>
        <v>0</v>
      </c>
      <c r="W151" s="679"/>
      <c r="X151" s="679"/>
      <c r="Y151" s="679"/>
      <c r="Z151" s="678">
        <f>'報告書（事業主控）'!Z151</f>
        <v>0</v>
      </c>
      <c r="AA151" s="679"/>
      <c r="AB151" s="679"/>
      <c r="AC151" s="679"/>
      <c r="AD151" s="678">
        <f>'報告書（事業主控）'!AD151</f>
        <v>0</v>
      </c>
      <c r="AE151" s="679"/>
      <c r="AF151" s="679"/>
      <c r="AG151" s="679"/>
      <c r="AH151" s="678">
        <f>'報告書（事業主控）'!AH151</f>
        <v>0</v>
      </c>
      <c r="AI151" s="679"/>
      <c r="AJ151" s="679"/>
      <c r="AK151" s="680"/>
      <c r="AL151" s="407">
        <f>'報告書（事業主控）'!AL151</f>
        <v>0</v>
      </c>
      <c r="AM151" s="677"/>
      <c r="AN151" s="671">
        <f>'報告書（事業主控）'!AN151</f>
        <v>0</v>
      </c>
      <c r="AO151" s="672"/>
      <c r="AP151" s="672"/>
      <c r="AQ151" s="672"/>
      <c r="AR151" s="672"/>
      <c r="AS151" s="75"/>
      <c r="AT151" s="85"/>
    </row>
    <row r="152" spans="2:46" ht="18" customHeight="1">
      <c r="B152" s="697">
        <f>'報告書（事業主控）'!B152</f>
        <v>0</v>
      </c>
      <c r="C152" s="698"/>
      <c r="D152" s="698"/>
      <c r="E152" s="698"/>
      <c r="F152" s="698"/>
      <c r="G152" s="698"/>
      <c r="H152" s="698"/>
      <c r="I152" s="699"/>
      <c r="J152" s="697">
        <f>'報告書（事業主控）'!J152</f>
        <v>0</v>
      </c>
      <c r="K152" s="698"/>
      <c r="L152" s="698"/>
      <c r="M152" s="698"/>
      <c r="N152" s="703"/>
      <c r="O152" s="110">
        <f>'報告書（事業主控）'!O152</f>
        <v>0</v>
      </c>
      <c r="P152" s="92" t="s">
        <v>45</v>
      </c>
      <c r="Q152" s="110">
        <f>'報告書（事業主控）'!Q152</f>
        <v>0</v>
      </c>
      <c r="R152" s="92" t="s">
        <v>46</v>
      </c>
      <c r="S152" s="110">
        <f>'報告書（事業主控）'!S152</f>
        <v>0</v>
      </c>
      <c r="T152" s="705" t="s">
        <v>47</v>
      </c>
      <c r="U152" s="705"/>
      <c r="V152" s="707">
        <f>'報告書（事業主控）'!V152</f>
        <v>0</v>
      </c>
      <c r="W152" s="708"/>
      <c r="X152" s="708"/>
      <c r="Y152" s="97"/>
      <c r="Z152" s="70"/>
      <c r="AA152" s="113"/>
      <c r="AB152" s="113"/>
      <c r="AC152" s="97"/>
      <c r="AD152" s="70"/>
      <c r="AE152" s="113"/>
      <c r="AF152" s="113"/>
      <c r="AG152" s="97"/>
      <c r="AH152" s="674">
        <f>'報告書（事業主控）'!AH152</f>
        <v>0</v>
      </c>
      <c r="AI152" s="675"/>
      <c r="AJ152" s="675"/>
      <c r="AK152" s="676"/>
      <c r="AL152" s="70"/>
      <c r="AM152" s="71"/>
      <c r="AN152" s="674">
        <f>'報告書（事業主控）'!AN152</f>
        <v>0</v>
      </c>
      <c r="AO152" s="675"/>
      <c r="AP152" s="675"/>
      <c r="AQ152" s="675"/>
      <c r="AR152" s="675"/>
      <c r="AS152" s="114"/>
      <c r="AT152" s="85"/>
    </row>
    <row r="153" spans="2:46" ht="18" customHeight="1">
      <c r="B153" s="700"/>
      <c r="C153" s="701"/>
      <c r="D153" s="701"/>
      <c r="E153" s="701"/>
      <c r="F153" s="701"/>
      <c r="G153" s="701"/>
      <c r="H153" s="701"/>
      <c r="I153" s="702"/>
      <c r="J153" s="700"/>
      <c r="K153" s="701"/>
      <c r="L153" s="701"/>
      <c r="M153" s="701"/>
      <c r="N153" s="704"/>
      <c r="O153" s="115">
        <f>'報告書（事業主控）'!O153</f>
        <v>0</v>
      </c>
      <c r="P153" s="116" t="s">
        <v>45</v>
      </c>
      <c r="Q153" s="115">
        <f>'報告書（事業主控）'!Q153</f>
        <v>0</v>
      </c>
      <c r="R153" s="116" t="s">
        <v>46</v>
      </c>
      <c r="S153" s="115">
        <f>'報告書（事業主控）'!S153</f>
        <v>0</v>
      </c>
      <c r="T153" s="706" t="s">
        <v>48</v>
      </c>
      <c r="U153" s="706"/>
      <c r="V153" s="678">
        <f>'報告書（事業主控）'!V153</f>
        <v>0</v>
      </c>
      <c r="W153" s="679"/>
      <c r="X153" s="679"/>
      <c r="Y153" s="679"/>
      <c r="Z153" s="678">
        <f>'報告書（事業主控）'!Z153</f>
        <v>0</v>
      </c>
      <c r="AA153" s="679"/>
      <c r="AB153" s="679"/>
      <c r="AC153" s="679"/>
      <c r="AD153" s="678">
        <f>'報告書（事業主控）'!AD153</f>
        <v>0</v>
      </c>
      <c r="AE153" s="679"/>
      <c r="AF153" s="679"/>
      <c r="AG153" s="679"/>
      <c r="AH153" s="678">
        <f>'報告書（事業主控）'!AH153</f>
        <v>0</v>
      </c>
      <c r="AI153" s="679"/>
      <c r="AJ153" s="679"/>
      <c r="AK153" s="680"/>
      <c r="AL153" s="407">
        <f>'報告書（事業主控）'!AL153</f>
        <v>0</v>
      </c>
      <c r="AM153" s="677"/>
      <c r="AN153" s="671">
        <f>'報告書（事業主控）'!AN153</f>
        <v>0</v>
      </c>
      <c r="AO153" s="672"/>
      <c r="AP153" s="672"/>
      <c r="AQ153" s="672"/>
      <c r="AR153" s="672"/>
      <c r="AS153" s="75"/>
      <c r="AT153" s="85"/>
    </row>
    <row r="154" spans="2:46" ht="18" customHeight="1">
      <c r="B154" s="697">
        <f>'報告書（事業主控）'!B154</f>
        <v>0</v>
      </c>
      <c r="C154" s="698"/>
      <c r="D154" s="698"/>
      <c r="E154" s="698"/>
      <c r="F154" s="698"/>
      <c r="G154" s="698"/>
      <c r="H154" s="698"/>
      <c r="I154" s="699"/>
      <c r="J154" s="697">
        <f>'報告書（事業主控）'!J154</f>
        <v>0</v>
      </c>
      <c r="K154" s="698"/>
      <c r="L154" s="698"/>
      <c r="M154" s="698"/>
      <c r="N154" s="703"/>
      <c r="O154" s="110">
        <f>'報告書（事業主控）'!O154</f>
        <v>0</v>
      </c>
      <c r="P154" s="92" t="s">
        <v>45</v>
      </c>
      <c r="Q154" s="110">
        <f>'報告書（事業主控）'!Q154</f>
        <v>0</v>
      </c>
      <c r="R154" s="92" t="s">
        <v>46</v>
      </c>
      <c r="S154" s="110">
        <f>'報告書（事業主控）'!S154</f>
        <v>0</v>
      </c>
      <c r="T154" s="705" t="s">
        <v>47</v>
      </c>
      <c r="U154" s="705"/>
      <c r="V154" s="707">
        <f>'報告書（事業主控）'!V154</f>
        <v>0</v>
      </c>
      <c r="W154" s="708"/>
      <c r="X154" s="708"/>
      <c r="Y154" s="97"/>
      <c r="Z154" s="70"/>
      <c r="AA154" s="113"/>
      <c r="AB154" s="113"/>
      <c r="AC154" s="97"/>
      <c r="AD154" s="70"/>
      <c r="AE154" s="113"/>
      <c r="AF154" s="113"/>
      <c r="AG154" s="97"/>
      <c r="AH154" s="674">
        <f>'報告書（事業主控）'!AH154</f>
        <v>0</v>
      </c>
      <c r="AI154" s="675"/>
      <c r="AJ154" s="675"/>
      <c r="AK154" s="676"/>
      <c r="AL154" s="70"/>
      <c r="AM154" s="71"/>
      <c r="AN154" s="674">
        <f>'報告書（事業主控）'!AN154</f>
        <v>0</v>
      </c>
      <c r="AO154" s="675"/>
      <c r="AP154" s="675"/>
      <c r="AQ154" s="675"/>
      <c r="AR154" s="675"/>
      <c r="AS154" s="114"/>
      <c r="AT154" s="85"/>
    </row>
    <row r="155" spans="2:46" ht="18" customHeight="1">
      <c r="B155" s="700"/>
      <c r="C155" s="701"/>
      <c r="D155" s="701"/>
      <c r="E155" s="701"/>
      <c r="F155" s="701"/>
      <c r="G155" s="701"/>
      <c r="H155" s="701"/>
      <c r="I155" s="702"/>
      <c r="J155" s="700"/>
      <c r="K155" s="701"/>
      <c r="L155" s="701"/>
      <c r="M155" s="701"/>
      <c r="N155" s="704"/>
      <c r="O155" s="115">
        <f>'報告書（事業主控）'!O155</f>
        <v>0</v>
      </c>
      <c r="P155" s="116" t="s">
        <v>45</v>
      </c>
      <c r="Q155" s="115">
        <f>'報告書（事業主控）'!Q155</f>
        <v>0</v>
      </c>
      <c r="R155" s="116" t="s">
        <v>46</v>
      </c>
      <c r="S155" s="115">
        <f>'報告書（事業主控）'!S155</f>
        <v>0</v>
      </c>
      <c r="T155" s="706" t="s">
        <v>48</v>
      </c>
      <c r="U155" s="706"/>
      <c r="V155" s="678">
        <f>'報告書（事業主控）'!V155</f>
        <v>0</v>
      </c>
      <c r="W155" s="679"/>
      <c r="X155" s="679"/>
      <c r="Y155" s="679"/>
      <c r="Z155" s="678">
        <f>'報告書（事業主控）'!Z155</f>
        <v>0</v>
      </c>
      <c r="AA155" s="679"/>
      <c r="AB155" s="679"/>
      <c r="AC155" s="679"/>
      <c r="AD155" s="678">
        <f>'報告書（事業主控）'!AD155</f>
        <v>0</v>
      </c>
      <c r="AE155" s="679"/>
      <c r="AF155" s="679"/>
      <c r="AG155" s="679"/>
      <c r="AH155" s="678">
        <f>'報告書（事業主控）'!AH155</f>
        <v>0</v>
      </c>
      <c r="AI155" s="679"/>
      <c r="AJ155" s="679"/>
      <c r="AK155" s="680"/>
      <c r="AL155" s="407">
        <f>'報告書（事業主控）'!AL155</f>
        <v>0</v>
      </c>
      <c r="AM155" s="677"/>
      <c r="AN155" s="671">
        <f>'報告書（事業主控）'!AN155</f>
        <v>0</v>
      </c>
      <c r="AO155" s="672"/>
      <c r="AP155" s="672"/>
      <c r="AQ155" s="672"/>
      <c r="AR155" s="672"/>
      <c r="AS155" s="75"/>
      <c r="AT155" s="85"/>
    </row>
    <row r="156" spans="2:46" ht="18" customHeight="1">
      <c r="B156" s="697">
        <f>'報告書（事業主控）'!B156</f>
        <v>0</v>
      </c>
      <c r="C156" s="698"/>
      <c r="D156" s="698"/>
      <c r="E156" s="698"/>
      <c r="F156" s="698"/>
      <c r="G156" s="698"/>
      <c r="H156" s="698"/>
      <c r="I156" s="699"/>
      <c r="J156" s="697">
        <f>'報告書（事業主控）'!J156</f>
        <v>0</v>
      </c>
      <c r="K156" s="698"/>
      <c r="L156" s="698"/>
      <c r="M156" s="698"/>
      <c r="N156" s="703"/>
      <c r="O156" s="110">
        <f>'報告書（事業主控）'!O156</f>
        <v>0</v>
      </c>
      <c r="P156" s="92" t="s">
        <v>45</v>
      </c>
      <c r="Q156" s="110">
        <f>'報告書（事業主控）'!Q156</f>
        <v>0</v>
      </c>
      <c r="R156" s="92" t="s">
        <v>46</v>
      </c>
      <c r="S156" s="110">
        <f>'報告書（事業主控）'!S156</f>
        <v>0</v>
      </c>
      <c r="T156" s="705" t="s">
        <v>47</v>
      </c>
      <c r="U156" s="705"/>
      <c r="V156" s="707">
        <f>'報告書（事業主控）'!V156</f>
        <v>0</v>
      </c>
      <c r="W156" s="708"/>
      <c r="X156" s="708"/>
      <c r="Y156" s="97"/>
      <c r="Z156" s="70"/>
      <c r="AA156" s="113"/>
      <c r="AB156" s="113"/>
      <c r="AC156" s="97"/>
      <c r="AD156" s="70"/>
      <c r="AE156" s="113"/>
      <c r="AF156" s="113"/>
      <c r="AG156" s="97"/>
      <c r="AH156" s="674">
        <f>'報告書（事業主控）'!AH156</f>
        <v>0</v>
      </c>
      <c r="AI156" s="675"/>
      <c r="AJ156" s="675"/>
      <c r="AK156" s="676"/>
      <c r="AL156" s="70"/>
      <c r="AM156" s="71"/>
      <c r="AN156" s="674">
        <f>'報告書（事業主控）'!AN156</f>
        <v>0</v>
      </c>
      <c r="AO156" s="675"/>
      <c r="AP156" s="675"/>
      <c r="AQ156" s="675"/>
      <c r="AR156" s="675"/>
      <c r="AS156" s="114"/>
      <c r="AT156" s="85"/>
    </row>
    <row r="157" spans="2:46" ht="18" customHeight="1">
      <c r="B157" s="700"/>
      <c r="C157" s="701"/>
      <c r="D157" s="701"/>
      <c r="E157" s="701"/>
      <c r="F157" s="701"/>
      <c r="G157" s="701"/>
      <c r="H157" s="701"/>
      <c r="I157" s="702"/>
      <c r="J157" s="700"/>
      <c r="K157" s="701"/>
      <c r="L157" s="701"/>
      <c r="M157" s="701"/>
      <c r="N157" s="704"/>
      <c r="O157" s="115">
        <f>'報告書（事業主控）'!O157</f>
        <v>0</v>
      </c>
      <c r="P157" s="116" t="s">
        <v>45</v>
      </c>
      <c r="Q157" s="115">
        <f>'報告書（事業主控）'!Q157</f>
        <v>0</v>
      </c>
      <c r="R157" s="116" t="s">
        <v>46</v>
      </c>
      <c r="S157" s="115">
        <f>'報告書（事業主控）'!S157</f>
        <v>0</v>
      </c>
      <c r="T157" s="706" t="s">
        <v>48</v>
      </c>
      <c r="U157" s="706"/>
      <c r="V157" s="678">
        <f>'報告書（事業主控）'!V157</f>
        <v>0</v>
      </c>
      <c r="W157" s="679"/>
      <c r="X157" s="679"/>
      <c r="Y157" s="679"/>
      <c r="Z157" s="678">
        <f>'報告書（事業主控）'!Z157</f>
        <v>0</v>
      </c>
      <c r="AA157" s="679"/>
      <c r="AB157" s="679"/>
      <c r="AC157" s="679"/>
      <c r="AD157" s="678">
        <f>'報告書（事業主控）'!AD157</f>
        <v>0</v>
      </c>
      <c r="AE157" s="679"/>
      <c r="AF157" s="679"/>
      <c r="AG157" s="679"/>
      <c r="AH157" s="678">
        <f>'報告書（事業主控）'!AH157</f>
        <v>0</v>
      </c>
      <c r="AI157" s="679"/>
      <c r="AJ157" s="679"/>
      <c r="AK157" s="680"/>
      <c r="AL157" s="407">
        <f>'報告書（事業主控）'!AL157</f>
        <v>0</v>
      </c>
      <c r="AM157" s="677"/>
      <c r="AN157" s="671">
        <f>'報告書（事業主控）'!AN157</f>
        <v>0</v>
      </c>
      <c r="AO157" s="672"/>
      <c r="AP157" s="672"/>
      <c r="AQ157" s="672"/>
      <c r="AR157" s="672"/>
      <c r="AS157" s="75"/>
      <c r="AT157" s="85"/>
    </row>
    <row r="158" spans="2:46" ht="18" customHeight="1">
      <c r="B158" s="697">
        <f>'報告書（事業主控）'!B158</f>
        <v>0</v>
      </c>
      <c r="C158" s="698"/>
      <c r="D158" s="698"/>
      <c r="E158" s="698"/>
      <c r="F158" s="698"/>
      <c r="G158" s="698"/>
      <c r="H158" s="698"/>
      <c r="I158" s="699"/>
      <c r="J158" s="697">
        <f>'報告書（事業主控）'!J158</f>
        <v>0</v>
      </c>
      <c r="K158" s="698"/>
      <c r="L158" s="698"/>
      <c r="M158" s="698"/>
      <c r="N158" s="703"/>
      <c r="O158" s="110">
        <f>'報告書（事業主控）'!O158</f>
        <v>0</v>
      </c>
      <c r="P158" s="92" t="s">
        <v>45</v>
      </c>
      <c r="Q158" s="110">
        <f>'報告書（事業主控）'!Q158</f>
        <v>0</v>
      </c>
      <c r="R158" s="92" t="s">
        <v>46</v>
      </c>
      <c r="S158" s="110">
        <f>'報告書（事業主控）'!S158</f>
        <v>0</v>
      </c>
      <c r="T158" s="705" t="s">
        <v>47</v>
      </c>
      <c r="U158" s="705"/>
      <c r="V158" s="707">
        <f>'報告書（事業主控）'!V158</f>
        <v>0</v>
      </c>
      <c r="W158" s="708"/>
      <c r="X158" s="708"/>
      <c r="Y158" s="97"/>
      <c r="Z158" s="70"/>
      <c r="AA158" s="113"/>
      <c r="AB158" s="113"/>
      <c r="AC158" s="97"/>
      <c r="AD158" s="70"/>
      <c r="AE158" s="113"/>
      <c r="AF158" s="113"/>
      <c r="AG158" s="97"/>
      <c r="AH158" s="674">
        <f>'報告書（事業主控）'!AH158</f>
        <v>0</v>
      </c>
      <c r="AI158" s="675"/>
      <c r="AJ158" s="675"/>
      <c r="AK158" s="676"/>
      <c r="AL158" s="70"/>
      <c r="AM158" s="71"/>
      <c r="AN158" s="674">
        <f>'報告書（事業主控）'!AN158</f>
        <v>0</v>
      </c>
      <c r="AO158" s="675"/>
      <c r="AP158" s="675"/>
      <c r="AQ158" s="675"/>
      <c r="AR158" s="675"/>
      <c r="AS158" s="114"/>
      <c r="AT158" s="85"/>
    </row>
    <row r="159" spans="2:46" ht="18" customHeight="1">
      <c r="B159" s="700"/>
      <c r="C159" s="701"/>
      <c r="D159" s="701"/>
      <c r="E159" s="701"/>
      <c r="F159" s="701"/>
      <c r="G159" s="701"/>
      <c r="H159" s="701"/>
      <c r="I159" s="702"/>
      <c r="J159" s="700"/>
      <c r="K159" s="701"/>
      <c r="L159" s="701"/>
      <c r="M159" s="701"/>
      <c r="N159" s="704"/>
      <c r="O159" s="115">
        <f>'報告書（事業主控）'!O159</f>
        <v>0</v>
      </c>
      <c r="P159" s="116" t="s">
        <v>45</v>
      </c>
      <c r="Q159" s="115">
        <f>'報告書（事業主控）'!Q159</f>
        <v>0</v>
      </c>
      <c r="R159" s="116" t="s">
        <v>46</v>
      </c>
      <c r="S159" s="115">
        <f>'報告書（事業主控）'!S159</f>
        <v>0</v>
      </c>
      <c r="T159" s="706" t="s">
        <v>48</v>
      </c>
      <c r="U159" s="706"/>
      <c r="V159" s="678">
        <f>'報告書（事業主控）'!V159</f>
        <v>0</v>
      </c>
      <c r="W159" s="679"/>
      <c r="X159" s="679"/>
      <c r="Y159" s="679"/>
      <c r="Z159" s="678">
        <f>'報告書（事業主控）'!Z159</f>
        <v>0</v>
      </c>
      <c r="AA159" s="679"/>
      <c r="AB159" s="679"/>
      <c r="AC159" s="679"/>
      <c r="AD159" s="678">
        <f>'報告書（事業主控）'!AD159</f>
        <v>0</v>
      </c>
      <c r="AE159" s="679"/>
      <c r="AF159" s="679"/>
      <c r="AG159" s="679"/>
      <c r="AH159" s="678">
        <f>'報告書（事業主控）'!AH159</f>
        <v>0</v>
      </c>
      <c r="AI159" s="679"/>
      <c r="AJ159" s="679"/>
      <c r="AK159" s="680"/>
      <c r="AL159" s="407">
        <f>'報告書（事業主控）'!AL159</f>
        <v>0</v>
      </c>
      <c r="AM159" s="677"/>
      <c r="AN159" s="671">
        <f>'報告書（事業主控）'!AN159</f>
        <v>0</v>
      </c>
      <c r="AO159" s="672"/>
      <c r="AP159" s="672"/>
      <c r="AQ159" s="672"/>
      <c r="AR159" s="672"/>
      <c r="AS159" s="75"/>
      <c r="AT159" s="85"/>
    </row>
    <row r="160" spans="2:46" ht="18" customHeight="1">
      <c r="B160" s="430" t="s">
        <v>134</v>
      </c>
      <c r="C160" s="431"/>
      <c r="D160" s="431"/>
      <c r="E160" s="432"/>
      <c r="F160" s="688">
        <f>'報告書（事業主控）'!F160</f>
        <v>0</v>
      </c>
      <c r="G160" s="689"/>
      <c r="H160" s="689"/>
      <c r="I160" s="689"/>
      <c r="J160" s="689"/>
      <c r="K160" s="689"/>
      <c r="L160" s="689"/>
      <c r="M160" s="689"/>
      <c r="N160" s="690"/>
      <c r="O160" s="786" t="s">
        <v>62</v>
      </c>
      <c r="P160" s="787"/>
      <c r="Q160" s="787"/>
      <c r="R160" s="787"/>
      <c r="S160" s="787"/>
      <c r="T160" s="787"/>
      <c r="U160" s="788"/>
      <c r="V160" s="674">
        <f>'報告書（事業主控）'!V160</f>
        <v>0</v>
      </c>
      <c r="W160" s="675"/>
      <c r="X160" s="675"/>
      <c r="Y160" s="676"/>
      <c r="Z160" s="70"/>
      <c r="AA160" s="113"/>
      <c r="AB160" s="113"/>
      <c r="AC160" s="97"/>
      <c r="AD160" s="70"/>
      <c r="AE160" s="113"/>
      <c r="AF160" s="113"/>
      <c r="AG160" s="97"/>
      <c r="AH160" s="674">
        <f>'報告書（事業主控）'!AH160</f>
        <v>0</v>
      </c>
      <c r="AI160" s="675"/>
      <c r="AJ160" s="675"/>
      <c r="AK160" s="676"/>
      <c r="AL160" s="70"/>
      <c r="AM160" s="71"/>
      <c r="AN160" s="674">
        <f>'報告書（事業主控）'!AN160</f>
        <v>0</v>
      </c>
      <c r="AO160" s="675"/>
      <c r="AP160" s="675"/>
      <c r="AQ160" s="675"/>
      <c r="AR160" s="675"/>
      <c r="AS160" s="114"/>
      <c r="AT160" s="85"/>
    </row>
    <row r="161" spans="2:46" ht="18" customHeight="1">
      <c r="B161" s="433"/>
      <c r="C161" s="434"/>
      <c r="D161" s="434"/>
      <c r="E161" s="435"/>
      <c r="F161" s="691"/>
      <c r="G161" s="692"/>
      <c r="H161" s="692"/>
      <c r="I161" s="692"/>
      <c r="J161" s="692"/>
      <c r="K161" s="692"/>
      <c r="L161" s="692"/>
      <c r="M161" s="692"/>
      <c r="N161" s="693"/>
      <c r="O161" s="789"/>
      <c r="P161" s="790"/>
      <c r="Q161" s="790"/>
      <c r="R161" s="790"/>
      <c r="S161" s="790"/>
      <c r="T161" s="790"/>
      <c r="U161" s="791"/>
      <c r="V161" s="401">
        <f>'報告書（事業主控）'!V161</f>
        <v>0</v>
      </c>
      <c r="W161" s="640"/>
      <c r="X161" s="640"/>
      <c r="Y161" s="643"/>
      <c r="Z161" s="401">
        <f>'報告書（事業主控）'!Z161</f>
        <v>0</v>
      </c>
      <c r="AA161" s="641"/>
      <c r="AB161" s="641"/>
      <c r="AC161" s="642"/>
      <c r="AD161" s="401">
        <f>'報告書（事業主控）'!AD161</f>
        <v>0</v>
      </c>
      <c r="AE161" s="641"/>
      <c r="AF161" s="641"/>
      <c r="AG161" s="642"/>
      <c r="AH161" s="401">
        <f>'報告書（事業主控）'!AH161</f>
        <v>0</v>
      </c>
      <c r="AI161" s="402"/>
      <c r="AJ161" s="402"/>
      <c r="AK161" s="402"/>
      <c r="AL161" s="340"/>
      <c r="AM161" s="341"/>
      <c r="AN161" s="401">
        <f>'報告書（事業主控）'!AN161</f>
        <v>0</v>
      </c>
      <c r="AO161" s="640"/>
      <c r="AP161" s="640"/>
      <c r="AQ161" s="640"/>
      <c r="AR161" s="640"/>
      <c r="AS161" s="327"/>
      <c r="AT161" s="85"/>
    </row>
    <row r="162" spans="2:46" ht="18" customHeight="1">
      <c r="B162" s="436"/>
      <c r="C162" s="437"/>
      <c r="D162" s="437"/>
      <c r="E162" s="438"/>
      <c r="F162" s="694"/>
      <c r="G162" s="695"/>
      <c r="H162" s="695"/>
      <c r="I162" s="695"/>
      <c r="J162" s="695"/>
      <c r="K162" s="695"/>
      <c r="L162" s="695"/>
      <c r="M162" s="695"/>
      <c r="N162" s="696"/>
      <c r="O162" s="792"/>
      <c r="P162" s="793"/>
      <c r="Q162" s="793"/>
      <c r="R162" s="793"/>
      <c r="S162" s="793"/>
      <c r="T162" s="793"/>
      <c r="U162" s="794"/>
      <c r="V162" s="671">
        <f>'報告書（事業主控）'!V162</f>
        <v>0</v>
      </c>
      <c r="W162" s="672"/>
      <c r="X162" s="672"/>
      <c r="Y162" s="673"/>
      <c r="Z162" s="671">
        <f>'報告書（事業主控）'!Z162</f>
        <v>0</v>
      </c>
      <c r="AA162" s="672"/>
      <c r="AB162" s="672"/>
      <c r="AC162" s="673"/>
      <c r="AD162" s="671">
        <f>'報告書（事業主控）'!AD162</f>
        <v>0</v>
      </c>
      <c r="AE162" s="672"/>
      <c r="AF162" s="672"/>
      <c r="AG162" s="673"/>
      <c r="AH162" s="671">
        <f>'報告書（事業主控）'!AH162</f>
        <v>0</v>
      </c>
      <c r="AI162" s="672"/>
      <c r="AJ162" s="672"/>
      <c r="AK162" s="673"/>
      <c r="AL162" s="74"/>
      <c r="AM162" s="75"/>
      <c r="AN162" s="671">
        <f>'報告書（事業主控）'!AN162</f>
        <v>0</v>
      </c>
      <c r="AO162" s="672"/>
      <c r="AP162" s="672"/>
      <c r="AQ162" s="672"/>
      <c r="AR162" s="672"/>
      <c r="AS162" s="75"/>
      <c r="AT162" s="85"/>
    </row>
    <row r="163" spans="2:46" ht="18" customHeight="1">
      <c r="AN163" s="670">
        <f>'報告書（事業主控）'!AN163</f>
        <v>0</v>
      </c>
      <c r="AO163" s="670"/>
      <c r="AP163" s="670"/>
      <c r="AQ163" s="670"/>
      <c r="AR163" s="670"/>
      <c r="AS163" s="85"/>
      <c r="AT163" s="85"/>
    </row>
    <row r="164" spans="2:46" ht="31.5" customHeight="1">
      <c r="AN164" s="132"/>
      <c r="AO164" s="132"/>
      <c r="AP164" s="132"/>
      <c r="AQ164" s="132"/>
      <c r="AR164" s="132"/>
      <c r="AS164" s="85"/>
      <c r="AT164" s="85"/>
    </row>
    <row r="165" spans="2:46" ht="7.5" customHeight="1">
      <c r="X165" s="84"/>
      <c r="Y165" s="84"/>
      <c r="Z165" s="85"/>
      <c r="AA165" s="85"/>
      <c r="AB165" s="85"/>
      <c r="AC165" s="85"/>
      <c r="AD165" s="85"/>
      <c r="AE165" s="85"/>
      <c r="AF165" s="85"/>
      <c r="AG165" s="85"/>
      <c r="AH165" s="85"/>
      <c r="AI165" s="85"/>
      <c r="AJ165" s="85"/>
      <c r="AK165" s="85"/>
      <c r="AL165" s="85"/>
      <c r="AM165" s="85"/>
      <c r="AN165" s="85"/>
      <c r="AO165" s="85"/>
      <c r="AP165" s="85"/>
      <c r="AQ165" s="85"/>
      <c r="AR165" s="85"/>
      <c r="AS165" s="85"/>
    </row>
    <row r="166" spans="2:46" ht="10.5" customHeight="1">
      <c r="X166" s="84"/>
      <c r="Y166" s="84"/>
      <c r="Z166" s="85"/>
      <c r="AA166" s="85"/>
      <c r="AB166" s="85"/>
      <c r="AC166" s="85"/>
      <c r="AD166" s="85"/>
      <c r="AE166" s="85"/>
      <c r="AF166" s="85"/>
      <c r="AG166" s="85"/>
      <c r="AH166" s="85"/>
      <c r="AI166" s="85"/>
      <c r="AJ166" s="85"/>
      <c r="AK166" s="85"/>
      <c r="AL166" s="85"/>
      <c r="AM166" s="85"/>
      <c r="AN166" s="85"/>
      <c r="AO166" s="85"/>
      <c r="AP166" s="85"/>
      <c r="AQ166" s="85"/>
      <c r="AR166" s="85"/>
      <c r="AS166" s="85"/>
    </row>
    <row r="167" spans="2:46" ht="5.25" customHeight="1">
      <c r="X167" s="84"/>
      <c r="Y167" s="84"/>
      <c r="Z167" s="85"/>
      <c r="AA167" s="85"/>
      <c r="AB167" s="85"/>
      <c r="AC167" s="85"/>
      <c r="AD167" s="85"/>
      <c r="AE167" s="85"/>
      <c r="AF167" s="85"/>
      <c r="AG167" s="85"/>
      <c r="AH167" s="85"/>
      <c r="AI167" s="85"/>
      <c r="AJ167" s="85"/>
      <c r="AK167" s="85"/>
      <c r="AL167" s="85"/>
      <c r="AM167" s="85"/>
      <c r="AN167" s="85"/>
      <c r="AO167" s="85"/>
      <c r="AP167" s="85"/>
      <c r="AQ167" s="85"/>
      <c r="AR167" s="85"/>
      <c r="AS167" s="85"/>
    </row>
    <row r="168" spans="2:46" ht="5.25" customHeight="1">
      <c r="X168" s="84"/>
      <c r="Y168" s="84"/>
      <c r="Z168" s="85"/>
      <c r="AA168" s="85"/>
      <c r="AB168" s="85"/>
      <c r="AC168" s="85"/>
      <c r="AD168" s="85"/>
      <c r="AE168" s="85"/>
      <c r="AF168" s="85"/>
      <c r="AG168" s="85"/>
      <c r="AH168" s="85"/>
      <c r="AI168" s="85"/>
      <c r="AJ168" s="85"/>
      <c r="AK168" s="85"/>
      <c r="AL168" s="85"/>
      <c r="AM168" s="85"/>
      <c r="AN168" s="85"/>
      <c r="AO168" s="85"/>
      <c r="AP168" s="85"/>
      <c r="AQ168" s="85"/>
      <c r="AR168" s="85"/>
      <c r="AS168" s="85"/>
    </row>
    <row r="169" spans="2:46" ht="5.25" customHeight="1">
      <c r="X169" s="84"/>
      <c r="Y169" s="84"/>
      <c r="Z169" s="85"/>
      <c r="AA169" s="85"/>
      <c r="AB169" s="85"/>
      <c r="AC169" s="85"/>
      <c r="AD169" s="85"/>
      <c r="AE169" s="85"/>
      <c r="AF169" s="85"/>
      <c r="AG169" s="85"/>
      <c r="AH169" s="85"/>
      <c r="AI169" s="85"/>
      <c r="AJ169" s="85"/>
      <c r="AK169" s="85"/>
      <c r="AL169" s="85"/>
      <c r="AM169" s="85"/>
      <c r="AN169" s="85"/>
      <c r="AO169" s="85"/>
      <c r="AP169" s="85"/>
      <c r="AQ169" s="85"/>
      <c r="AR169" s="85"/>
      <c r="AS169" s="85"/>
    </row>
    <row r="170" spans="2:46" ht="5.25" customHeight="1">
      <c r="X170" s="84"/>
      <c r="Y170" s="84"/>
      <c r="Z170" s="85"/>
      <c r="AA170" s="85"/>
      <c r="AB170" s="85"/>
      <c r="AC170" s="85"/>
      <c r="AD170" s="85"/>
      <c r="AE170" s="85"/>
      <c r="AF170" s="85"/>
      <c r="AG170" s="85"/>
      <c r="AH170" s="85"/>
      <c r="AI170" s="85"/>
      <c r="AJ170" s="85"/>
      <c r="AK170" s="85"/>
      <c r="AL170" s="85"/>
      <c r="AM170" s="85"/>
      <c r="AN170" s="85"/>
      <c r="AO170" s="85"/>
      <c r="AP170" s="85"/>
      <c r="AQ170" s="85"/>
      <c r="AR170" s="85"/>
      <c r="AS170" s="85"/>
    </row>
    <row r="171" spans="2:46" ht="17.25" customHeight="1">
      <c r="B171" s="86" t="s">
        <v>50</v>
      </c>
      <c r="L171" s="85"/>
      <c r="M171" s="85"/>
      <c r="N171" s="85"/>
      <c r="O171" s="85"/>
      <c r="P171" s="85"/>
      <c r="Q171" s="85"/>
      <c r="R171" s="85"/>
      <c r="S171" s="87"/>
      <c r="T171" s="87"/>
      <c r="U171" s="87"/>
      <c r="V171" s="87"/>
      <c r="W171" s="87"/>
      <c r="X171" s="85"/>
      <c r="Y171" s="85"/>
      <c r="Z171" s="85"/>
      <c r="AA171" s="85"/>
      <c r="AB171" s="85"/>
      <c r="AC171" s="85"/>
      <c r="AL171" s="88"/>
      <c r="AM171" s="88"/>
      <c r="AN171" s="88"/>
      <c r="AO171" s="88"/>
    </row>
    <row r="172" spans="2:46" ht="12.75" customHeight="1">
      <c r="L172" s="85"/>
      <c r="M172" s="89"/>
      <c r="N172" s="89"/>
      <c r="O172" s="89"/>
      <c r="P172" s="89"/>
      <c r="Q172" s="89"/>
      <c r="R172" s="89"/>
      <c r="S172" s="89"/>
      <c r="T172" s="90"/>
      <c r="U172" s="90"/>
      <c r="V172" s="90"/>
      <c r="W172" s="90"/>
      <c r="X172" s="90"/>
      <c r="Y172" s="90"/>
      <c r="Z172" s="90"/>
      <c r="AA172" s="89"/>
      <c r="AB172" s="89"/>
      <c r="AC172" s="89"/>
      <c r="AL172" s="88"/>
      <c r="AM172" s="850" t="s">
        <v>327</v>
      </c>
      <c r="AN172" s="851"/>
      <c r="AO172" s="851"/>
      <c r="AP172" s="852"/>
    </row>
    <row r="173" spans="2:46" ht="12.75" customHeight="1">
      <c r="L173" s="85"/>
      <c r="M173" s="89"/>
      <c r="N173" s="89"/>
      <c r="O173" s="89"/>
      <c r="P173" s="89"/>
      <c r="Q173" s="89"/>
      <c r="R173" s="89"/>
      <c r="S173" s="89"/>
      <c r="T173" s="90"/>
      <c r="U173" s="90"/>
      <c r="V173" s="90"/>
      <c r="W173" s="90"/>
      <c r="X173" s="90"/>
      <c r="Y173" s="90"/>
      <c r="Z173" s="90"/>
      <c r="AA173" s="89"/>
      <c r="AB173" s="89"/>
      <c r="AC173" s="89"/>
      <c r="AL173" s="88"/>
      <c r="AM173" s="853"/>
      <c r="AN173" s="854"/>
      <c r="AO173" s="854"/>
      <c r="AP173" s="855"/>
    </row>
    <row r="174" spans="2:46" ht="12.75" customHeight="1">
      <c r="L174" s="85"/>
      <c r="M174" s="89"/>
      <c r="N174" s="89"/>
      <c r="O174" s="89"/>
      <c r="P174" s="89"/>
      <c r="Q174" s="89"/>
      <c r="R174" s="89"/>
      <c r="S174" s="89"/>
      <c r="T174" s="89"/>
      <c r="U174" s="89"/>
      <c r="V174" s="89"/>
      <c r="W174" s="89"/>
      <c r="X174" s="89"/>
      <c r="Y174" s="89"/>
      <c r="Z174" s="89"/>
      <c r="AA174" s="89"/>
      <c r="AB174" s="89"/>
      <c r="AC174" s="89"/>
      <c r="AL174" s="88"/>
      <c r="AM174" s="88"/>
      <c r="AN174" s="396"/>
      <c r="AO174" s="396"/>
    </row>
    <row r="175" spans="2:46" ht="6" customHeight="1">
      <c r="L175" s="85"/>
      <c r="M175" s="89"/>
      <c r="N175" s="89"/>
      <c r="O175" s="89"/>
      <c r="P175" s="89"/>
      <c r="Q175" s="89"/>
      <c r="R175" s="89"/>
      <c r="S175" s="89"/>
      <c r="T175" s="89"/>
      <c r="U175" s="89"/>
      <c r="V175" s="89"/>
      <c r="W175" s="89"/>
      <c r="X175" s="89"/>
      <c r="Y175" s="89"/>
      <c r="Z175" s="89"/>
      <c r="AA175" s="89"/>
      <c r="AB175" s="89"/>
      <c r="AC175" s="89"/>
      <c r="AL175" s="88"/>
      <c r="AM175" s="88"/>
    </row>
    <row r="176" spans="2:46" ht="12.75" customHeight="1">
      <c r="B176" s="725" t="s">
        <v>2</v>
      </c>
      <c r="C176" s="726"/>
      <c r="D176" s="726"/>
      <c r="E176" s="726"/>
      <c r="F176" s="726"/>
      <c r="G176" s="726"/>
      <c r="H176" s="726"/>
      <c r="I176" s="726"/>
      <c r="J176" s="750" t="s">
        <v>10</v>
      </c>
      <c r="K176" s="750"/>
      <c r="L176" s="91" t="s">
        <v>3</v>
      </c>
      <c r="M176" s="750" t="s">
        <v>11</v>
      </c>
      <c r="N176" s="750"/>
      <c r="O176" s="756" t="s">
        <v>12</v>
      </c>
      <c r="P176" s="750"/>
      <c r="Q176" s="750"/>
      <c r="R176" s="750"/>
      <c r="S176" s="750"/>
      <c r="T176" s="750"/>
      <c r="U176" s="750" t="s">
        <v>13</v>
      </c>
      <c r="V176" s="750"/>
      <c r="W176" s="750"/>
      <c r="X176" s="85"/>
      <c r="Y176" s="85"/>
      <c r="Z176" s="85"/>
      <c r="AA176" s="85"/>
      <c r="AB176" s="85"/>
      <c r="AC176" s="85"/>
      <c r="AD176" s="92"/>
      <c r="AE176" s="92"/>
      <c r="AF176" s="92"/>
      <c r="AG176" s="92"/>
      <c r="AH176" s="92"/>
      <c r="AI176" s="92"/>
      <c r="AJ176" s="92"/>
      <c r="AK176" s="85"/>
      <c r="AL176" s="520">
        <f ca="1">$AL$9</f>
        <v>30</v>
      </c>
      <c r="AM176" s="521"/>
      <c r="AN176" s="681" t="s">
        <v>4</v>
      </c>
      <c r="AO176" s="681"/>
      <c r="AP176" s="521">
        <v>5</v>
      </c>
      <c r="AQ176" s="521"/>
      <c r="AR176" s="681" t="s">
        <v>5</v>
      </c>
      <c r="AS176" s="747"/>
      <c r="AT176" s="85"/>
    </row>
    <row r="177" spans="2:46" ht="13.5" customHeight="1">
      <c r="B177" s="726"/>
      <c r="C177" s="726"/>
      <c r="D177" s="726"/>
      <c r="E177" s="726"/>
      <c r="F177" s="726"/>
      <c r="G177" s="726"/>
      <c r="H177" s="726"/>
      <c r="I177" s="726"/>
      <c r="J177" s="535">
        <f>$J$10</f>
        <v>0</v>
      </c>
      <c r="K177" s="473">
        <f>$K$10</f>
        <v>0</v>
      </c>
      <c r="L177" s="537">
        <f>$L$10</f>
        <v>0</v>
      </c>
      <c r="M177" s="476">
        <f>$M$10</f>
        <v>0</v>
      </c>
      <c r="N177" s="473">
        <f>$N$10</f>
        <v>0</v>
      </c>
      <c r="O177" s="476">
        <f>$O$10</f>
        <v>0</v>
      </c>
      <c r="P177" s="470">
        <f>$P$10</f>
        <v>0</v>
      </c>
      <c r="Q177" s="470">
        <f>$Q$10</f>
        <v>0</v>
      </c>
      <c r="R177" s="470">
        <f>$R$10</f>
        <v>0</v>
      </c>
      <c r="S177" s="470">
        <f>$S$10</f>
        <v>0</v>
      </c>
      <c r="T177" s="473">
        <f>$T$10</f>
        <v>0</v>
      </c>
      <c r="U177" s="476">
        <f>$U$10</f>
        <v>0</v>
      </c>
      <c r="V177" s="470">
        <f>$V$10</f>
        <v>0</v>
      </c>
      <c r="W177" s="473">
        <f>$W$10</f>
        <v>0</v>
      </c>
      <c r="X177" s="85"/>
      <c r="Y177" s="85"/>
      <c r="Z177" s="85"/>
      <c r="AA177" s="85"/>
      <c r="AB177" s="85"/>
      <c r="AC177" s="85"/>
      <c r="AD177" s="92"/>
      <c r="AE177" s="92"/>
      <c r="AF177" s="92"/>
      <c r="AG177" s="92"/>
      <c r="AH177" s="92"/>
      <c r="AI177" s="92"/>
      <c r="AJ177" s="92"/>
      <c r="AK177" s="85"/>
      <c r="AL177" s="522"/>
      <c r="AM177" s="523"/>
      <c r="AN177" s="682"/>
      <c r="AO177" s="682"/>
      <c r="AP177" s="523"/>
      <c r="AQ177" s="523"/>
      <c r="AR177" s="682"/>
      <c r="AS177" s="764"/>
      <c r="AT177" s="85"/>
    </row>
    <row r="178" spans="2:46" ht="9" customHeight="1">
      <c r="B178" s="726"/>
      <c r="C178" s="726"/>
      <c r="D178" s="726"/>
      <c r="E178" s="726"/>
      <c r="F178" s="726"/>
      <c r="G178" s="726"/>
      <c r="H178" s="726"/>
      <c r="I178" s="726"/>
      <c r="J178" s="536"/>
      <c r="K178" s="474"/>
      <c r="L178" s="538"/>
      <c r="M178" s="477"/>
      <c r="N178" s="474"/>
      <c r="O178" s="477"/>
      <c r="P178" s="471"/>
      <c r="Q178" s="471"/>
      <c r="R178" s="471"/>
      <c r="S178" s="471"/>
      <c r="T178" s="474"/>
      <c r="U178" s="477"/>
      <c r="V178" s="471"/>
      <c r="W178" s="474"/>
      <c r="X178" s="85"/>
      <c r="Y178" s="85"/>
      <c r="Z178" s="85"/>
      <c r="AA178" s="85"/>
      <c r="AB178" s="85"/>
      <c r="AC178" s="85"/>
      <c r="AD178" s="92"/>
      <c r="AE178" s="92"/>
      <c r="AF178" s="92"/>
      <c r="AG178" s="92"/>
      <c r="AH178" s="92"/>
      <c r="AI178" s="92"/>
      <c r="AJ178" s="92"/>
      <c r="AK178" s="85"/>
      <c r="AL178" s="524"/>
      <c r="AM178" s="525"/>
      <c r="AN178" s="683"/>
      <c r="AO178" s="683"/>
      <c r="AP178" s="525"/>
      <c r="AQ178" s="525"/>
      <c r="AR178" s="683"/>
      <c r="AS178" s="749"/>
      <c r="AT178" s="85"/>
    </row>
    <row r="179" spans="2:46" ht="6" customHeight="1">
      <c r="B179" s="727"/>
      <c r="C179" s="727"/>
      <c r="D179" s="727"/>
      <c r="E179" s="727"/>
      <c r="F179" s="727"/>
      <c r="G179" s="727"/>
      <c r="H179" s="727"/>
      <c r="I179" s="727"/>
      <c r="J179" s="536"/>
      <c r="K179" s="475"/>
      <c r="L179" s="539"/>
      <c r="M179" s="478"/>
      <c r="N179" s="475"/>
      <c r="O179" s="478"/>
      <c r="P179" s="472"/>
      <c r="Q179" s="472"/>
      <c r="R179" s="472"/>
      <c r="S179" s="472"/>
      <c r="T179" s="475"/>
      <c r="U179" s="478"/>
      <c r="V179" s="472"/>
      <c r="W179" s="475"/>
      <c r="X179" s="85"/>
      <c r="Y179" s="85"/>
      <c r="Z179" s="85"/>
      <c r="AA179" s="85"/>
      <c r="AB179" s="85"/>
      <c r="AC179" s="85"/>
      <c r="AD179" s="85"/>
      <c r="AE179" s="85"/>
      <c r="AF179" s="85"/>
      <c r="AG179" s="85"/>
      <c r="AH179" s="85"/>
      <c r="AI179" s="85"/>
      <c r="AJ179" s="85"/>
      <c r="AK179" s="85"/>
      <c r="AT179" s="85"/>
    </row>
    <row r="180" spans="2:46" ht="15" customHeight="1">
      <c r="B180" s="709" t="s">
        <v>51</v>
      </c>
      <c r="C180" s="710"/>
      <c r="D180" s="710"/>
      <c r="E180" s="710"/>
      <c r="F180" s="710"/>
      <c r="G180" s="710"/>
      <c r="H180" s="710"/>
      <c r="I180" s="711"/>
      <c r="J180" s="709" t="s">
        <v>6</v>
      </c>
      <c r="K180" s="710"/>
      <c r="L180" s="710"/>
      <c r="M180" s="710"/>
      <c r="N180" s="718"/>
      <c r="O180" s="721" t="s">
        <v>52</v>
      </c>
      <c r="P180" s="710"/>
      <c r="Q180" s="710"/>
      <c r="R180" s="710"/>
      <c r="S180" s="710"/>
      <c r="T180" s="710"/>
      <c r="U180" s="711"/>
      <c r="V180" s="93" t="s">
        <v>53</v>
      </c>
      <c r="W180" s="94"/>
      <c r="X180" s="94"/>
      <c r="Y180" s="724" t="s">
        <v>54</v>
      </c>
      <c r="Z180" s="724"/>
      <c r="AA180" s="724"/>
      <c r="AB180" s="724"/>
      <c r="AC180" s="724"/>
      <c r="AD180" s="724"/>
      <c r="AE180" s="724"/>
      <c r="AF180" s="724"/>
      <c r="AG180" s="724"/>
      <c r="AH180" s="724"/>
      <c r="AI180" s="94"/>
      <c r="AJ180" s="94"/>
      <c r="AK180" s="95"/>
      <c r="AL180" s="785" t="s">
        <v>55</v>
      </c>
      <c r="AM180" s="785"/>
      <c r="AN180" s="777" t="s">
        <v>61</v>
      </c>
      <c r="AO180" s="777"/>
      <c r="AP180" s="777"/>
      <c r="AQ180" s="777"/>
      <c r="AR180" s="777"/>
      <c r="AS180" s="778"/>
      <c r="AT180" s="85"/>
    </row>
    <row r="181" spans="2:46" ht="13.5" customHeight="1">
      <c r="B181" s="712"/>
      <c r="C181" s="713"/>
      <c r="D181" s="713"/>
      <c r="E181" s="713"/>
      <c r="F181" s="713"/>
      <c r="G181" s="713"/>
      <c r="H181" s="713"/>
      <c r="I181" s="714"/>
      <c r="J181" s="712"/>
      <c r="K181" s="713"/>
      <c r="L181" s="713"/>
      <c r="M181" s="713"/>
      <c r="N181" s="719"/>
      <c r="O181" s="722"/>
      <c r="P181" s="713"/>
      <c r="Q181" s="713"/>
      <c r="R181" s="713"/>
      <c r="S181" s="713"/>
      <c r="T181" s="713"/>
      <c r="U181" s="714"/>
      <c r="V181" s="728" t="s">
        <v>7</v>
      </c>
      <c r="W181" s="729"/>
      <c r="X181" s="729"/>
      <c r="Y181" s="730"/>
      <c r="Z181" s="734" t="s">
        <v>16</v>
      </c>
      <c r="AA181" s="735"/>
      <c r="AB181" s="735"/>
      <c r="AC181" s="736"/>
      <c r="AD181" s="740" t="s">
        <v>17</v>
      </c>
      <c r="AE181" s="741"/>
      <c r="AF181" s="741"/>
      <c r="AG181" s="742"/>
      <c r="AH181" s="746" t="s">
        <v>135</v>
      </c>
      <c r="AI181" s="681"/>
      <c r="AJ181" s="681"/>
      <c r="AK181" s="747"/>
      <c r="AL181" s="684" t="s">
        <v>18</v>
      </c>
      <c r="AM181" s="685"/>
      <c r="AN181" s="757" t="s">
        <v>19</v>
      </c>
      <c r="AO181" s="758"/>
      <c r="AP181" s="758"/>
      <c r="AQ181" s="758"/>
      <c r="AR181" s="759"/>
      <c r="AS181" s="760"/>
      <c r="AT181" s="85"/>
    </row>
    <row r="182" spans="2:46" ht="13.5" customHeight="1">
      <c r="B182" s="808"/>
      <c r="C182" s="809"/>
      <c r="D182" s="809"/>
      <c r="E182" s="809"/>
      <c r="F182" s="809"/>
      <c r="G182" s="809"/>
      <c r="H182" s="809"/>
      <c r="I182" s="810"/>
      <c r="J182" s="808"/>
      <c r="K182" s="809"/>
      <c r="L182" s="809"/>
      <c r="M182" s="809"/>
      <c r="N182" s="811"/>
      <c r="O182" s="820"/>
      <c r="P182" s="809"/>
      <c r="Q182" s="809"/>
      <c r="R182" s="809"/>
      <c r="S182" s="809"/>
      <c r="T182" s="809"/>
      <c r="U182" s="810"/>
      <c r="V182" s="731"/>
      <c r="W182" s="732"/>
      <c r="X182" s="732"/>
      <c r="Y182" s="733"/>
      <c r="Z182" s="737"/>
      <c r="AA182" s="738"/>
      <c r="AB182" s="738"/>
      <c r="AC182" s="739"/>
      <c r="AD182" s="743"/>
      <c r="AE182" s="744"/>
      <c r="AF182" s="744"/>
      <c r="AG182" s="745"/>
      <c r="AH182" s="748"/>
      <c r="AI182" s="683"/>
      <c r="AJ182" s="683"/>
      <c r="AK182" s="749"/>
      <c r="AL182" s="686"/>
      <c r="AM182" s="687"/>
      <c r="AN182" s="799"/>
      <c r="AO182" s="799"/>
      <c r="AP182" s="799"/>
      <c r="AQ182" s="799"/>
      <c r="AR182" s="799"/>
      <c r="AS182" s="800"/>
      <c r="AT182" s="85"/>
    </row>
    <row r="183" spans="2:46" ht="18" customHeight="1">
      <c r="B183" s="751">
        <f>'報告書（事業主控）'!B183</f>
        <v>0</v>
      </c>
      <c r="C183" s="752"/>
      <c r="D183" s="752"/>
      <c r="E183" s="752"/>
      <c r="F183" s="752"/>
      <c r="G183" s="752"/>
      <c r="H183" s="752"/>
      <c r="I183" s="753"/>
      <c r="J183" s="751">
        <f>'報告書（事業主控）'!J183</f>
        <v>0</v>
      </c>
      <c r="K183" s="752"/>
      <c r="L183" s="752"/>
      <c r="M183" s="752"/>
      <c r="N183" s="754"/>
      <c r="O183" s="106">
        <f>'報告書（事業主控）'!O183</f>
        <v>0</v>
      </c>
      <c r="P183" s="107" t="s">
        <v>45</v>
      </c>
      <c r="Q183" s="106">
        <f>'報告書（事業主控）'!Q183</f>
        <v>0</v>
      </c>
      <c r="R183" s="107" t="s">
        <v>46</v>
      </c>
      <c r="S183" s="106">
        <f>'報告書（事業主控）'!S183</f>
        <v>0</v>
      </c>
      <c r="T183" s="755" t="s">
        <v>47</v>
      </c>
      <c r="U183" s="755"/>
      <c r="V183" s="707">
        <f>'報告書（事業主控）'!V183</f>
        <v>0</v>
      </c>
      <c r="W183" s="708"/>
      <c r="X183" s="708"/>
      <c r="Y183" s="96" t="s">
        <v>8</v>
      </c>
      <c r="Z183" s="70"/>
      <c r="AA183" s="113"/>
      <c r="AB183" s="113"/>
      <c r="AC183" s="96" t="s">
        <v>8</v>
      </c>
      <c r="AD183" s="70"/>
      <c r="AE183" s="113"/>
      <c r="AF183" s="113"/>
      <c r="AG183" s="109" t="s">
        <v>8</v>
      </c>
      <c r="AH183" s="761">
        <f>'報告書（事業主控）'!AH183</f>
        <v>0</v>
      </c>
      <c r="AI183" s="762"/>
      <c r="AJ183" s="762"/>
      <c r="AK183" s="763"/>
      <c r="AL183" s="70"/>
      <c r="AM183" s="71"/>
      <c r="AN183" s="674">
        <f>'報告書（事業主控）'!AN183</f>
        <v>0</v>
      </c>
      <c r="AO183" s="675"/>
      <c r="AP183" s="675"/>
      <c r="AQ183" s="675"/>
      <c r="AR183" s="675"/>
      <c r="AS183" s="109" t="s">
        <v>8</v>
      </c>
      <c r="AT183" s="85"/>
    </row>
    <row r="184" spans="2:46" ht="18" customHeight="1">
      <c r="B184" s="700"/>
      <c r="C184" s="701"/>
      <c r="D184" s="701"/>
      <c r="E184" s="701"/>
      <c r="F184" s="701"/>
      <c r="G184" s="701"/>
      <c r="H184" s="701"/>
      <c r="I184" s="702"/>
      <c r="J184" s="700"/>
      <c r="K184" s="701"/>
      <c r="L184" s="701"/>
      <c r="M184" s="701"/>
      <c r="N184" s="704"/>
      <c r="O184" s="115">
        <f>'報告書（事業主控）'!O184</f>
        <v>0</v>
      </c>
      <c r="P184" s="116" t="s">
        <v>45</v>
      </c>
      <c r="Q184" s="115">
        <f>'報告書（事業主控）'!Q184</f>
        <v>0</v>
      </c>
      <c r="R184" s="116" t="s">
        <v>46</v>
      </c>
      <c r="S184" s="115">
        <f>'報告書（事業主控）'!S184</f>
        <v>0</v>
      </c>
      <c r="T184" s="706" t="s">
        <v>48</v>
      </c>
      <c r="U184" s="706"/>
      <c r="V184" s="671">
        <f>'報告書（事業主控）'!V184</f>
        <v>0</v>
      </c>
      <c r="W184" s="672"/>
      <c r="X184" s="672"/>
      <c r="Y184" s="672"/>
      <c r="Z184" s="671">
        <f>'報告書（事業主控）'!Z184</f>
        <v>0</v>
      </c>
      <c r="AA184" s="672"/>
      <c r="AB184" s="672"/>
      <c r="AC184" s="672"/>
      <c r="AD184" s="671">
        <f>'報告書（事業主控）'!AD184</f>
        <v>0</v>
      </c>
      <c r="AE184" s="672"/>
      <c r="AF184" s="672"/>
      <c r="AG184" s="673"/>
      <c r="AH184" s="678">
        <f>'報告書（事業主控）'!AH184</f>
        <v>0</v>
      </c>
      <c r="AI184" s="679"/>
      <c r="AJ184" s="679"/>
      <c r="AK184" s="680"/>
      <c r="AL184" s="407">
        <f>'報告書（事業主控）'!AL184</f>
        <v>0</v>
      </c>
      <c r="AM184" s="677"/>
      <c r="AN184" s="671">
        <f>'報告書（事業主控）'!AN184</f>
        <v>0</v>
      </c>
      <c r="AO184" s="672"/>
      <c r="AP184" s="672"/>
      <c r="AQ184" s="672"/>
      <c r="AR184" s="672"/>
      <c r="AS184" s="75"/>
      <c r="AT184" s="85"/>
    </row>
    <row r="185" spans="2:46" ht="18" customHeight="1">
      <c r="B185" s="697">
        <f>'報告書（事業主控）'!B185</f>
        <v>0</v>
      </c>
      <c r="C185" s="698"/>
      <c r="D185" s="698"/>
      <c r="E185" s="698"/>
      <c r="F185" s="698"/>
      <c r="G185" s="698"/>
      <c r="H185" s="698"/>
      <c r="I185" s="699"/>
      <c r="J185" s="697">
        <f>'報告書（事業主控）'!J185</f>
        <v>0</v>
      </c>
      <c r="K185" s="698"/>
      <c r="L185" s="698"/>
      <c r="M185" s="698"/>
      <c r="N185" s="703"/>
      <c r="O185" s="110">
        <f>'報告書（事業主控）'!O185</f>
        <v>0</v>
      </c>
      <c r="P185" s="92" t="s">
        <v>45</v>
      </c>
      <c r="Q185" s="110">
        <f>'報告書（事業主控）'!Q185</f>
        <v>0</v>
      </c>
      <c r="R185" s="92" t="s">
        <v>46</v>
      </c>
      <c r="S185" s="110">
        <f>'報告書（事業主控）'!S185</f>
        <v>0</v>
      </c>
      <c r="T185" s="705" t="s">
        <v>47</v>
      </c>
      <c r="U185" s="705"/>
      <c r="V185" s="707">
        <f>'報告書（事業主控）'!V185</f>
        <v>0</v>
      </c>
      <c r="W185" s="708"/>
      <c r="X185" s="708"/>
      <c r="Y185" s="97"/>
      <c r="Z185" s="70"/>
      <c r="AA185" s="113"/>
      <c r="AB185" s="113"/>
      <c r="AC185" s="97"/>
      <c r="AD185" s="70"/>
      <c r="AE185" s="113"/>
      <c r="AF185" s="113"/>
      <c r="AG185" s="97"/>
      <c r="AH185" s="674">
        <f>'報告書（事業主控）'!AH185</f>
        <v>0</v>
      </c>
      <c r="AI185" s="675"/>
      <c r="AJ185" s="675"/>
      <c r="AK185" s="676"/>
      <c r="AL185" s="70"/>
      <c r="AM185" s="71"/>
      <c r="AN185" s="674">
        <f>'報告書（事業主控）'!AN185</f>
        <v>0</v>
      </c>
      <c r="AO185" s="675"/>
      <c r="AP185" s="675"/>
      <c r="AQ185" s="675"/>
      <c r="AR185" s="675"/>
      <c r="AS185" s="114"/>
      <c r="AT185" s="85"/>
    </row>
    <row r="186" spans="2:46" ht="18" customHeight="1">
      <c r="B186" s="700"/>
      <c r="C186" s="701"/>
      <c r="D186" s="701"/>
      <c r="E186" s="701"/>
      <c r="F186" s="701"/>
      <c r="G186" s="701"/>
      <c r="H186" s="701"/>
      <c r="I186" s="702"/>
      <c r="J186" s="700"/>
      <c r="K186" s="701"/>
      <c r="L186" s="701"/>
      <c r="M186" s="701"/>
      <c r="N186" s="704"/>
      <c r="O186" s="115">
        <f>'報告書（事業主控）'!O186</f>
        <v>0</v>
      </c>
      <c r="P186" s="116" t="s">
        <v>45</v>
      </c>
      <c r="Q186" s="115">
        <f>'報告書（事業主控）'!Q186</f>
        <v>0</v>
      </c>
      <c r="R186" s="116" t="s">
        <v>46</v>
      </c>
      <c r="S186" s="115">
        <f>'報告書（事業主控）'!S186</f>
        <v>0</v>
      </c>
      <c r="T186" s="706" t="s">
        <v>48</v>
      </c>
      <c r="U186" s="706"/>
      <c r="V186" s="678">
        <f>'報告書（事業主控）'!V186</f>
        <v>0</v>
      </c>
      <c r="W186" s="679"/>
      <c r="X186" s="679"/>
      <c r="Y186" s="679"/>
      <c r="Z186" s="678">
        <f>'報告書（事業主控）'!Z186</f>
        <v>0</v>
      </c>
      <c r="AA186" s="679"/>
      <c r="AB186" s="679"/>
      <c r="AC186" s="679"/>
      <c r="AD186" s="678">
        <f>'報告書（事業主控）'!AD186</f>
        <v>0</v>
      </c>
      <c r="AE186" s="679"/>
      <c r="AF186" s="679"/>
      <c r="AG186" s="679"/>
      <c r="AH186" s="678">
        <f>'報告書（事業主控）'!AH186</f>
        <v>0</v>
      </c>
      <c r="AI186" s="679"/>
      <c r="AJ186" s="679"/>
      <c r="AK186" s="680"/>
      <c r="AL186" s="407">
        <f>'報告書（事業主控）'!AL186</f>
        <v>0</v>
      </c>
      <c r="AM186" s="677"/>
      <c r="AN186" s="671">
        <f>'報告書（事業主控）'!AN186</f>
        <v>0</v>
      </c>
      <c r="AO186" s="672"/>
      <c r="AP186" s="672"/>
      <c r="AQ186" s="672"/>
      <c r="AR186" s="672"/>
      <c r="AS186" s="75"/>
      <c r="AT186" s="85"/>
    </row>
    <row r="187" spans="2:46" ht="18" customHeight="1">
      <c r="B187" s="697">
        <f>'報告書（事業主控）'!B187</f>
        <v>0</v>
      </c>
      <c r="C187" s="698"/>
      <c r="D187" s="698"/>
      <c r="E187" s="698"/>
      <c r="F187" s="698"/>
      <c r="G187" s="698"/>
      <c r="H187" s="698"/>
      <c r="I187" s="699"/>
      <c r="J187" s="697">
        <f>'報告書（事業主控）'!J187</f>
        <v>0</v>
      </c>
      <c r="K187" s="698"/>
      <c r="L187" s="698"/>
      <c r="M187" s="698"/>
      <c r="N187" s="703"/>
      <c r="O187" s="110">
        <f>'報告書（事業主控）'!O187</f>
        <v>0</v>
      </c>
      <c r="P187" s="92" t="s">
        <v>45</v>
      </c>
      <c r="Q187" s="110">
        <f>'報告書（事業主控）'!Q187</f>
        <v>0</v>
      </c>
      <c r="R187" s="92" t="s">
        <v>46</v>
      </c>
      <c r="S187" s="110">
        <f>'報告書（事業主控）'!S187</f>
        <v>0</v>
      </c>
      <c r="T187" s="705" t="s">
        <v>47</v>
      </c>
      <c r="U187" s="705"/>
      <c r="V187" s="707">
        <f>'報告書（事業主控）'!V187</f>
        <v>0</v>
      </c>
      <c r="W187" s="708"/>
      <c r="X187" s="708"/>
      <c r="Y187" s="97"/>
      <c r="Z187" s="70"/>
      <c r="AA187" s="113"/>
      <c r="AB187" s="113"/>
      <c r="AC187" s="97"/>
      <c r="AD187" s="70"/>
      <c r="AE187" s="113"/>
      <c r="AF187" s="113"/>
      <c r="AG187" s="97"/>
      <c r="AH187" s="674">
        <f>'報告書（事業主控）'!AH187</f>
        <v>0</v>
      </c>
      <c r="AI187" s="675"/>
      <c r="AJ187" s="675"/>
      <c r="AK187" s="676"/>
      <c r="AL187" s="70"/>
      <c r="AM187" s="71"/>
      <c r="AN187" s="674">
        <f>'報告書（事業主控）'!AN187</f>
        <v>0</v>
      </c>
      <c r="AO187" s="675"/>
      <c r="AP187" s="675"/>
      <c r="AQ187" s="675"/>
      <c r="AR187" s="675"/>
      <c r="AS187" s="114"/>
      <c r="AT187" s="85"/>
    </row>
    <row r="188" spans="2:46" ht="18" customHeight="1">
      <c r="B188" s="700"/>
      <c r="C188" s="701"/>
      <c r="D188" s="701"/>
      <c r="E188" s="701"/>
      <c r="F188" s="701"/>
      <c r="G188" s="701"/>
      <c r="H188" s="701"/>
      <c r="I188" s="702"/>
      <c r="J188" s="700"/>
      <c r="K188" s="701"/>
      <c r="L188" s="701"/>
      <c r="M188" s="701"/>
      <c r="N188" s="704"/>
      <c r="O188" s="115">
        <f>'報告書（事業主控）'!O188</f>
        <v>0</v>
      </c>
      <c r="P188" s="116" t="s">
        <v>45</v>
      </c>
      <c r="Q188" s="115">
        <f>'報告書（事業主控）'!Q188</f>
        <v>0</v>
      </c>
      <c r="R188" s="116" t="s">
        <v>46</v>
      </c>
      <c r="S188" s="115">
        <f>'報告書（事業主控）'!S188</f>
        <v>0</v>
      </c>
      <c r="T188" s="706" t="s">
        <v>48</v>
      </c>
      <c r="U188" s="706"/>
      <c r="V188" s="678">
        <f>'報告書（事業主控）'!V188</f>
        <v>0</v>
      </c>
      <c r="W188" s="679"/>
      <c r="X188" s="679"/>
      <c r="Y188" s="679"/>
      <c r="Z188" s="678">
        <f>'報告書（事業主控）'!Z188</f>
        <v>0</v>
      </c>
      <c r="AA188" s="679"/>
      <c r="AB188" s="679"/>
      <c r="AC188" s="679"/>
      <c r="AD188" s="678">
        <f>'報告書（事業主控）'!AD188</f>
        <v>0</v>
      </c>
      <c r="AE188" s="679"/>
      <c r="AF188" s="679"/>
      <c r="AG188" s="679"/>
      <c r="AH188" s="678">
        <f>'報告書（事業主控）'!AH188</f>
        <v>0</v>
      </c>
      <c r="AI188" s="679"/>
      <c r="AJ188" s="679"/>
      <c r="AK188" s="680"/>
      <c r="AL188" s="407">
        <f>'報告書（事業主控）'!AL188</f>
        <v>0</v>
      </c>
      <c r="AM188" s="677"/>
      <c r="AN188" s="671">
        <f>'報告書（事業主控）'!AN188</f>
        <v>0</v>
      </c>
      <c r="AO188" s="672"/>
      <c r="AP188" s="672"/>
      <c r="AQ188" s="672"/>
      <c r="AR188" s="672"/>
      <c r="AS188" s="75"/>
      <c r="AT188" s="85"/>
    </row>
    <row r="189" spans="2:46" ht="18" customHeight="1">
      <c r="B189" s="697">
        <f>'報告書（事業主控）'!B189</f>
        <v>0</v>
      </c>
      <c r="C189" s="698"/>
      <c r="D189" s="698"/>
      <c r="E189" s="698"/>
      <c r="F189" s="698"/>
      <c r="G189" s="698"/>
      <c r="H189" s="698"/>
      <c r="I189" s="699"/>
      <c r="J189" s="697">
        <f>'報告書（事業主控）'!J189</f>
        <v>0</v>
      </c>
      <c r="K189" s="698"/>
      <c r="L189" s="698"/>
      <c r="M189" s="698"/>
      <c r="N189" s="703"/>
      <c r="O189" s="110">
        <f>'報告書（事業主控）'!O189</f>
        <v>0</v>
      </c>
      <c r="P189" s="92" t="s">
        <v>45</v>
      </c>
      <c r="Q189" s="110">
        <f>'報告書（事業主控）'!Q189</f>
        <v>0</v>
      </c>
      <c r="R189" s="92" t="s">
        <v>46</v>
      </c>
      <c r="S189" s="110">
        <f>'報告書（事業主控）'!S189</f>
        <v>0</v>
      </c>
      <c r="T189" s="705" t="s">
        <v>47</v>
      </c>
      <c r="U189" s="705"/>
      <c r="V189" s="707">
        <f>'報告書（事業主控）'!V189</f>
        <v>0</v>
      </c>
      <c r="W189" s="708"/>
      <c r="X189" s="708"/>
      <c r="Y189" s="97"/>
      <c r="Z189" s="70"/>
      <c r="AA189" s="113"/>
      <c r="AB189" s="113"/>
      <c r="AC189" s="97"/>
      <c r="AD189" s="70"/>
      <c r="AE189" s="113"/>
      <c r="AF189" s="113"/>
      <c r="AG189" s="97"/>
      <c r="AH189" s="674">
        <f>'報告書（事業主控）'!AH189</f>
        <v>0</v>
      </c>
      <c r="AI189" s="675"/>
      <c r="AJ189" s="675"/>
      <c r="AK189" s="676"/>
      <c r="AL189" s="70"/>
      <c r="AM189" s="71"/>
      <c r="AN189" s="674">
        <f>'報告書（事業主控）'!AN189</f>
        <v>0</v>
      </c>
      <c r="AO189" s="675"/>
      <c r="AP189" s="675"/>
      <c r="AQ189" s="675"/>
      <c r="AR189" s="675"/>
      <c r="AS189" s="114"/>
      <c r="AT189" s="85"/>
    </row>
    <row r="190" spans="2:46" ht="18" customHeight="1">
      <c r="B190" s="700"/>
      <c r="C190" s="701"/>
      <c r="D190" s="701"/>
      <c r="E190" s="701"/>
      <c r="F190" s="701"/>
      <c r="G190" s="701"/>
      <c r="H190" s="701"/>
      <c r="I190" s="702"/>
      <c r="J190" s="700"/>
      <c r="K190" s="701"/>
      <c r="L190" s="701"/>
      <c r="M190" s="701"/>
      <c r="N190" s="704"/>
      <c r="O190" s="115">
        <f>'報告書（事業主控）'!O190</f>
        <v>0</v>
      </c>
      <c r="P190" s="116" t="s">
        <v>45</v>
      </c>
      <c r="Q190" s="115">
        <f>'報告書（事業主控）'!Q190</f>
        <v>0</v>
      </c>
      <c r="R190" s="116" t="s">
        <v>46</v>
      </c>
      <c r="S190" s="115">
        <f>'報告書（事業主控）'!S190</f>
        <v>0</v>
      </c>
      <c r="T190" s="706" t="s">
        <v>48</v>
      </c>
      <c r="U190" s="706"/>
      <c r="V190" s="678">
        <f>'報告書（事業主控）'!V190</f>
        <v>0</v>
      </c>
      <c r="W190" s="679"/>
      <c r="X190" s="679"/>
      <c r="Y190" s="679"/>
      <c r="Z190" s="678">
        <f>'報告書（事業主控）'!Z190</f>
        <v>0</v>
      </c>
      <c r="AA190" s="679"/>
      <c r="AB190" s="679"/>
      <c r="AC190" s="679"/>
      <c r="AD190" s="678">
        <f>'報告書（事業主控）'!AD190</f>
        <v>0</v>
      </c>
      <c r="AE190" s="679"/>
      <c r="AF190" s="679"/>
      <c r="AG190" s="679"/>
      <c r="AH190" s="678">
        <f>'報告書（事業主控）'!AH190</f>
        <v>0</v>
      </c>
      <c r="AI190" s="679"/>
      <c r="AJ190" s="679"/>
      <c r="AK190" s="680"/>
      <c r="AL190" s="407">
        <f>'報告書（事業主控）'!AL190</f>
        <v>0</v>
      </c>
      <c r="AM190" s="677"/>
      <c r="AN190" s="671">
        <f>'報告書（事業主控）'!AN190</f>
        <v>0</v>
      </c>
      <c r="AO190" s="672"/>
      <c r="AP190" s="672"/>
      <c r="AQ190" s="672"/>
      <c r="AR190" s="672"/>
      <c r="AS190" s="75"/>
      <c r="AT190" s="85"/>
    </row>
    <row r="191" spans="2:46" ht="18" customHeight="1">
      <c r="B191" s="697">
        <f>'報告書（事業主控）'!B191</f>
        <v>0</v>
      </c>
      <c r="C191" s="698"/>
      <c r="D191" s="698"/>
      <c r="E191" s="698"/>
      <c r="F191" s="698"/>
      <c r="G191" s="698"/>
      <c r="H191" s="698"/>
      <c r="I191" s="699"/>
      <c r="J191" s="697">
        <f>'報告書（事業主控）'!J191</f>
        <v>0</v>
      </c>
      <c r="K191" s="698"/>
      <c r="L191" s="698"/>
      <c r="M191" s="698"/>
      <c r="N191" s="703"/>
      <c r="O191" s="110">
        <f>'報告書（事業主控）'!O191</f>
        <v>0</v>
      </c>
      <c r="P191" s="92" t="s">
        <v>45</v>
      </c>
      <c r="Q191" s="110">
        <f>'報告書（事業主控）'!Q191</f>
        <v>0</v>
      </c>
      <c r="R191" s="92" t="s">
        <v>46</v>
      </c>
      <c r="S191" s="110">
        <f>'報告書（事業主控）'!S191</f>
        <v>0</v>
      </c>
      <c r="T191" s="705" t="s">
        <v>47</v>
      </c>
      <c r="U191" s="705"/>
      <c r="V191" s="707">
        <f>'報告書（事業主控）'!V191</f>
        <v>0</v>
      </c>
      <c r="W191" s="708"/>
      <c r="X191" s="708"/>
      <c r="Y191" s="97"/>
      <c r="Z191" s="70"/>
      <c r="AA191" s="113"/>
      <c r="AB191" s="113"/>
      <c r="AC191" s="97"/>
      <c r="AD191" s="70"/>
      <c r="AE191" s="113"/>
      <c r="AF191" s="113"/>
      <c r="AG191" s="97"/>
      <c r="AH191" s="674">
        <f>'報告書（事業主控）'!AH191</f>
        <v>0</v>
      </c>
      <c r="AI191" s="675"/>
      <c r="AJ191" s="675"/>
      <c r="AK191" s="676"/>
      <c r="AL191" s="70"/>
      <c r="AM191" s="71"/>
      <c r="AN191" s="674">
        <f>'報告書（事業主控）'!AN191</f>
        <v>0</v>
      </c>
      <c r="AO191" s="675"/>
      <c r="AP191" s="675"/>
      <c r="AQ191" s="675"/>
      <c r="AR191" s="675"/>
      <c r="AS191" s="114"/>
      <c r="AT191" s="85"/>
    </row>
    <row r="192" spans="2:46" ht="18" customHeight="1">
      <c r="B192" s="700"/>
      <c r="C192" s="701"/>
      <c r="D192" s="701"/>
      <c r="E192" s="701"/>
      <c r="F192" s="701"/>
      <c r="G192" s="701"/>
      <c r="H192" s="701"/>
      <c r="I192" s="702"/>
      <c r="J192" s="700"/>
      <c r="K192" s="701"/>
      <c r="L192" s="701"/>
      <c r="M192" s="701"/>
      <c r="N192" s="704"/>
      <c r="O192" s="115">
        <f>'報告書（事業主控）'!O192</f>
        <v>0</v>
      </c>
      <c r="P192" s="116" t="s">
        <v>45</v>
      </c>
      <c r="Q192" s="115">
        <f>'報告書（事業主控）'!Q192</f>
        <v>0</v>
      </c>
      <c r="R192" s="116" t="s">
        <v>46</v>
      </c>
      <c r="S192" s="115">
        <f>'報告書（事業主控）'!S192</f>
        <v>0</v>
      </c>
      <c r="T192" s="706" t="s">
        <v>48</v>
      </c>
      <c r="U192" s="706"/>
      <c r="V192" s="678">
        <f>'報告書（事業主控）'!V192</f>
        <v>0</v>
      </c>
      <c r="W192" s="679"/>
      <c r="X192" s="679"/>
      <c r="Y192" s="679"/>
      <c r="Z192" s="678">
        <f>'報告書（事業主控）'!Z192</f>
        <v>0</v>
      </c>
      <c r="AA192" s="679"/>
      <c r="AB192" s="679"/>
      <c r="AC192" s="679"/>
      <c r="AD192" s="678">
        <f>'報告書（事業主控）'!AD192</f>
        <v>0</v>
      </c>
      <c r="AE192" s="679"/>
      <c r="AF192" s="679"/>
      <c r="AG192" s="679"/>
      <c r="AH192" s="678">
        <f>'報告書（事業主控）'!AH192</f>
        <v>0</v>
      </c>
      <c r="AI192" s="679"/>
      <c r="AJ192" s="679"/>
      <c r="AK192" s="680"/>
      <c r="AL192" s="407">
        <f>'報告書（事業主控）'!AL192</f>
        <v>0</v>
      </c>
      <c r="AM192" s="677"/>
      <c r="AN192" s="671">
        <f>'報告書（事業主控）'!AN192</f>
        <v>0</v>
      </c>
      <c r="AO192" s="672"/>
      <c r="AP192" s="672"/>
      <c r="AQ192" s="672"/>
      <c r="AR192" s="672"/>
      <c r="AS192" s="75"/>
      <c r="AT192" s="85"/>
    </row>
    <row r="193" spans="2:46" ht="18" customHeight="1">
      <c r="B193" s="697">
        <f>'報告書（事業主控）'!B193</f>
        <v>0</v>
      </c>
      <c r="C193" s="698"/>
      <c r="D193" s="698"/>
      <c r="E193" s="698"/>
      <c r="F193" s="698"/>
      <c r="G193" s="698"/>
      <c r="H193" s="698"/>
      <c r="I193" s="699"/>
      <c r="J193" s="697">
        <f>'報告書（事業主控）'!J193</f>
        <v>0</v>
      </c>
      <c r="K193" s="698"/>
      <c r="L193" s="698"/>
      <c r="M193" s="698"/>
      <c r="N193" s="703"/>
      <c r="O193" s="110">
        <f>'報告書（事業主控）'!O193</f>
        <v>0</v>
      </c>
      <c r="P193" s="92" t="s">
        <v>45</v>
      </c>
      <c r="Q193" s="110">
        <f>'報告書（事業主控）'!Q193</f>
        <v>0</v>
      </c>
      <c r="R193" s="92" t="s">
        <v>46</v>
      </c>
      <c r="S193" s="110">
        <f>'報告書（事業主控）'!S193</f>
        <v>0</v>
      </c>
      <c r="T193" s="705" t="s">
        <v>47</v>
      </c>
      <c r="U193" s="705"/>
      <c r="V193" s="707">
        <f>'報告書（事業主控）'!V193</f>
        <v>0</v>
      </c>
      <c r="W193" s="708"/>
      <c r="X193" s="708"/>
      <c r="Y193" s="97"/>
      <c r="Z193" s="70"/>
      <c r="AA193" s="113"/>
      <c r="AB193" s="113"/>
      <c r="AC193" s="97"/>
      <c r="AD193" s="70"/>
      <c r="AE193" s="113"/>
      <c r="AF193" s="113"/>
      <c r="AG193" s="97"/>
      <c r="AH193" s="674">
        <f>'報告書（事業主控）'!AH193</f>
        <v>0</v>
      </c>
      <c r="AI193" s="675"/>
      <c r="AJ193" s="675"/>
      <c r="AK193" s="676"/>
      <c r="AL193" s="70"/>
      <c r="AM193" s="71"/>
      <c r="AN193" s="674">
        <f>'報告書（事業主控）'!AN193</f>
        <v>0</v>
      </c>
      <c r="AO193" s="675"/>
      <c r="AP193" s="675"/>
      <c r="AQ193" s="675"/>
      <c r="AR193" s="675"/>
      <c r="AS193" s="114"/>
      <c r="AT193" s="85"/>
    </row>
    <row r="194" spans="2:46" ht="18" customHeight="1">
      <c r="B194" s="700"/>
      <c r="C194" s="701"/>
      <c r="D194" s="701"/>
      <c r="E194" s="701"/>
      <c r="F194" s="701"/>
      <c r="G194" s="701"/>
      <c r="H194" s="701"/>
      <c r="I194" s="702"/>
      <c r="J194" s="700"/>
      <c r="K194" s="701"/>
      <c r="L194" s="701"/>
      <c r="M194" s="701"/>
      <c r="N194" s="704"/>
      <c r="O194" s="115">
        <f>'報告書（事業主控）'!O194</f>
        <v>0</v>
      </c>
      <c r="P194" s="116" t="s">
        <v>45</v>
      </c>
      <c r="Q194" s="115">
        <f>'報告書（事業主控）'!Q194</f>
        <v>0</v>
      </c>
      <c r="R194" s="116" t="s">
        <v>46</v>
      </c>
      <c r="S194" s="115">
        <f>'報告書（事業主控）'!S194</f>
        <v>0</v>
      </c>
      <c r="T194" s="706" t="s">
        <v>48</v>
      </c>
      <c r="U194" s="706"/>
      <c r="V194" s="678">
        <f>'報告書（事業主控）'!V194</f>
        <v>0</v>
      </c>
      <c r="W194" s="679"/>
      <c r="X194" s="679"/>
      <c r="Y194" s="679"/>
      <c r="Z194" s="678">
        <f>'報告書（事業主控）'!Z194</f>
        <v>0</v>
      </c>
      <c r="AA194" s="679"/>
      <c r="AB194" s="679"/>
      <c r="AC194" s="679"/>
      <c r="AD194" s="678">
        <f>'報告書（事業主控）'!AD194</f>
        <v>0</v>
      </c>
      <c r="AE194" s="679"/>
      <c r="AF194" s="679"/>
      <c r="AG194" s="679"/>
      <c r="AH194" s="678">
        <f>'報告書（事業主控）'!AH194</f>
        <v>0</v>
      </c>
      <c r="AI194" s="679"/>
      <c r="AJ194" s="679"/>
      <c r="AK194" s="680"/>
      <c r="AL194" s="407">
        <f>'報告書（事業主控）'!AL194</f>
        <v>0</v>
      </c>
      <c r="AM194" s="677"/>
      <c r="AN194" s="671">
        <f>'報告書（事業主控）'!AN194</f>
        <v>0</v>
      </c>
      <c r="AO194" s="672"/>
      <c r="AP194" s="672"/>
      <c r="AQ194" s="672"/>
      <c r="AR194" s="672"/>
      <c r="AS194" s="75"/>
      <c r="AT194" s="85"/>
    </row>
    <row r="195" spans="2:46" ht="18" customHeight="1">
      <c r="B195" s="697">
        <f>'報告書（事業主控）'!B195</f>
        <v>0</v>
      </c>
      <c r="C195" s="698"/>
      <c r="D195" s="698"/>
      <c r="E195" s="698"/>
      <c r="F195" s="698"/>
      <c r="G195" s="698"/>
      <c r="H195" s="698"/>
      <c r="I195" s="699"/>
      <c r="J195" s="697">
        <f>'報告書（事業主控）'!J195</f>
        <v>0</v>
      </c>
      <c r="K195" s="698"/>
      <c r="L195" s="698"/>
      <c r="M195" s="698"/>
      <c r="N195" s="703"/>
      <c r="O195" s="110">
        <f>'報告書（事業主控）'!O195</f>
        <v>0</v>
      </c>
      <c r="P195" s="92" t="s">
        <v>45</v>
      </c>
      <c r="Q195" s="110">
        <f>'報告書（事業主控）'!Q195</f>
        <v>0</v>
      </c>
      <c r="R195" s="92" t="s">
        <v>46</v>
      </c>
      <c r="S195" s="110">
        <f>'報告書（事業主控）'!S195</f>
        <v>0</v>
      </c>
      <c r="T195" s="705" t="s">
        <v>47</v>
      </c>
      <c r="U195" s="705"/>
      <c r="V195" s="707">
        <f>'報告書（事業主控）'!V195</f>
        <v>0</v>
      </c>
      <c r="W195" s="708"/>
      <c r="X195" s="708"/>
      <c r="Y195" s="97"/>
      <c r="Z195" s="70"/>
      <c r="AA195" s="113"/>
      <c r="AB195" s="113"/>
      <c r="AC195" s="97"/>
      <c r="AD195" s="70"/>
      <c r="AE195" s="113"/>
      <c r="AF195" s="113"/>
      <c r="AG195" s="97"/>
      <c r="AH195" s="674">
        <f>'報告書（事業主控）'!AH195</f>
        <v>0</v>
      </c>
      <c r="AI195" s="675"/>
      <c r="AJ195" s="675"/>
      <c r="AK195" s="676"/>
      <c r="AL195" s="70"/>
      <c r="AM195" s="71"/>
      <c r="AN195" s="674">
        <f>'報告書（事業主控）'!AN195</f>
        <v>0</v>
      </c>
      <c r="AO195" s="675"/>
      <c r="AP195" s="675"/>
      <c r="AQ195" s="675"/>
      <c r="AR195" s="675"/>
      <c r="AS195" s="114"/>
      <c r="AT195" s="85"/>
    </row>
    <row r="196" spans="2:46" ht="18" customHeight="1">
      <c r="B196" s="700"/>
      <c r="C196" s="701"/>
      <c r="D196" s="701"/>
      <c r="E196" s="701"/>
      <c r="F196" s="701"/>
      <c r="G196" s="701"/>
      <c r="H196" s="701"/>
      <c r="I196" s="702"/>
      <c r="J196" s="700"/>
      <c r="K196" s="701"/>
      <c r="L196" s="701"/>
      <c r="M196" s="701"/>
      <c r="N196" s="704"/>
      <c r="O196" s="115">
        <f>'報告書（事業主控）'!O196</f>
        <v>0</v>
      </c>
      <c r="P196" s="116" t="s">
        <v>45</v>
      </c>
      <c r="Q196" s="115">
        <f>'報告書（事業主控）'!Q196</f>
        <v>0</v>
      </c>
      <c r="R196" s="116" t="s">
        <v>46</v>
      </c>
      <c r="S196" s="115">
        <f>'報告書（事業主控）'!S196</f>
        <v>0</v>
      </c>
      <c r="T196" s="706" t="s">
        <v>48</v>
      </c>
      <c r="U196" s="706"/>
      <c r="V196" s="678">
        <f>'報告書（事業主控）'!V196</f>
        <v>0</v>
      </c>
      <c r="W196" s="679"/>
      <c r="X196" s="679"/>
      <c r="Y196" s="679"/>
      <c r="Z196" s="678">
        <f>'報告書（事業主控）'!Z196</f>
        <v>0</v>
      </c>
      <c r="AA196" s="679"/>
      <c r="AB196" s="679"/>
      <c r="AC196" s="679"/>
      <c r="AD196" s="678">
        <f>'報告書（事業主控）'!AD196</f>
        <v>0</v>
      </c>
      <c r="AE196" s="679"/>
      <c r="AF196" s="679"/>
      <c r="AG196" s="679"/>
      <c r="AH196" s="678">
        <f>'報告書（事業主控）'!AH196</f>
        <v>0</v>
      </c>
      <c r="AI196" s="679"/>
      <c r="AJ196" s="679"/>
      <c r="AK196" s="680"/>
      <c r="AL196" s="407">
        <f>'報告書（事業主控）'!AL196</f>
        <v>0</v>
      </c>
      <c r="AM196" s="677"/>
      <c r="AN196" s="671">
        <f>'報告書（事業主控）'!AN196</f>
        <v>0</v>
      </c>
      <c r="AO196" s="672"/>
      <c r="AP196" s="672"/>
      <c r="AQ196" s="672"/>
      <c r="AR196" s="672"/>
      <c r="AS196" s="75"/>
      <c r="AT196" s="85"/>
    </row>
    <row r="197" spans="2:46" ht="18" customHeight="1">
      <c r="B197" s="697">
        <f>'報告書（事業主控）'!B197</f>
        <v>0</v>
      </c>
      <c r="C197" s="698"/>
      <c r="D197" s="698"/>
      <c r="E197" s="698"/>
      <c r="F197" s="698"/>
      <c r="G197" s="698"/>
      <c r="H197" s="698"/>
      <c r="I197" s="699"/>
      <c r="J197" s="697">
        <f>'報告書（事業主控）'!J197</f>
        <v>0</v>
      </c>
      <c r="K197" s="698"/>
      <c r="L197" s="698"/>
      <c r="M197" s="698"/>
      <c r="N197" s="703"/>
      <c r="O197" s="110">
        <f>'報告書（事業主控）'!O197</f>
        <v>0</v>
      </c>
      <c r="P197" s="92" t="s">
        <v>45</v>
      </c>
      <c r="Q197" s="110">
        <f>'報告書（事業主控）'!Q197</f>
        <v>0</v>
      </c>
      <c r="R197" s="92" t="s">
        <v>46</v>
      </c>
      <c r="S197" s="110">
        <f>'報告書（事業主控）'!S197</f>
        <v>0</v>
      </c>
      <c r="T197" s="705" t="s">
        <v>47</v>
      </c>
      <c r="U197" s="705"/>
      <c r="V197" s="707">
        <f>'報告書（事業主控）'!V197</f>
        <v>0</v>
      </c>
      <c r="W197" s="708"/>
      <c r="X197" s="708"/>
      <c r="Y197" s="97"/>
      <c r="Z197" s="70"/>
      <c r="AA197" s="113"/>
      <c r="AB197" s="113"/>
      <c r="AC197" s="97"/>
      <c r="AD197" s="70"/>
      <c r="AE197" s="113"/>
      <c r="AF197" s="113"/>
      <c r="AG197" s="97"/>
      <c r="AH197" s="674">
        <f>'報告書（事業主控）'!AH197</f>
        <v>0</v>
      </c>
      <c r="AI197" s="675"/>
      <c r="AJ197" s="675"/>
      <c r="AK197" s="676"/>
      <c r="AL197" s="70"/>
      <c r="AM197" s="71"/>
      <c r="AN197" s="674">
        <f>'報告書（事業主控）'!AN197</f>
        <v>0</v>
      </c>
      <c r="AO197" s="675"/>
      <c r="AP197" s="675"/>
      <c r="AQ197" s="675"/>
      <c r="AR197" s="675"/>
      <c r="AS197" s="114"/>
      <c r="AT197" s="85"/>
    </row>
    <row r="198" spans="2:46" ht="18" customHeight="1">
      <c r="B198" s="700"/>
      <c r="C198" s="701"/>
      <c r="D198" s="701"/>
      <c r="E198" s="701"/>
      <c r="F198" s="701"/>
      <c r="G198" s="701"/>
      <c r="H198" s="701"/>
      <c r="I198" s="702"/>
      <c r="J198" s="700"/>
      <c r="K198" s="701"/>
      <c r="L198" s="701"/>
      <c r="M198" s="701"/>
      <c r="N198" s="704"/>
      <c r="O198" s="115">
        <f>'報告書（事業主控）'!O198</f>
        <v>0</v>
      </c>
      <c r="P198" s="116" t="s">
        <v>45</v>
      </c>
      <c r="Q198" s="115">
        <f>'報告書（事業主控）'!Q198</f>
        <v>0</v>
      </c>
      <c r="R198" s="116" t="s">
        <v>46</v>
      </c>
      <c r="S198" s="115">
        <f>'報告書（事業主控）'!S198</f>
        <v>0</v>
      </c>
      <c r="T198" s="706" t="s">
        <v>48</v>
      </c>
      <c r="U198" s="706"/>
      <c r="V198" s="678">
        <f>'報告書（事業主控）'!V198</f>
        <v>0</v>
      </c>
      <c r="W198" s="679"/>
      <c r="X198" s="679"/>
      <c r="Y198" s="679"/>
      <c r="Z198" s="678">
        <f>'報告書（事業主控）'!Z198</f>
        <v>0</v>
      </c>
      <c r="AA198" s="679"/>
      <c r="AB198" s="679"/>
      <c r="AC198" s="679"/>
      <c r="AD198" s="678">
        <f>'報告書（事業主控）'!AD198</f>
        <v>0</v>
      </c>
      <c r="AE198" s="679"/>
      <c r="AF198" s="679"/>
      <c r="AG198" s="679"/>
      <c r="AH198" s="678">
        <f>'報告書（事業主控）'!AH198</f>
        <v>0</v>
      </c>
      <c r="AI198" s="679"/>
      <c r="AJ198" s="679"/>
      <c r="AK198" s="680"/>
      <c r="AL198" s="407">
        <f>'報告書（事業主控）'!AL198</f>
        <v>0</v>
      </c>
      <c r="AM198" s="677"/>
      <c r="AN198" s="671">
        <f>'報告書（事業主控）'!AN198</f>
        <v>0</v>
      </c>
      <c r="AO198" s="672"/>
      <c r="AP198" s="672"/>
      <c r="AQ198" s="672"/>
      <c r="AR198" s="672"/>
      <c r="AS198" s="75"/>
      <c r="AT198" s="85"/>
    </row>
    <row r="199" spans="2:46" ht="18" customHeight="1">
      <c r="B199" s="697">
        <f>'報告書（事業主控）'!B199</f>
        <v>0</v>
      </c>
      <c r="C199" s="698"/>
      <c r="D199" s="698"/>
      <c r="E199" s="698"/>
      <c r="F199" s="698"/>
      <c r="G199" s="698"/>
      <c r="H199" s="698"/>
      <c r="I199" s="699"/>
      <c r="J199" s="697">
        <f>'報告書（事業主控）'!J199</f>
        <v>0</v>
      </c>
      <c r="K199" s="698"/>
      <c r="L199" s="698"/>
      <c r="M199" s="698"/>
      <c r="N199" s="703"/>
      <c r="O199" s="110">
        <f>'報告書（事業主控）'!O199</f>
        <v>0</v>
      </c>
      <c r="P199" s="92" t="s">
        <v>45</v>
      </c>
      <c r="Q199" s="110">
        <f>'報告書（事業主控）'!Q199</f>
        <v>0</v>
      </c>
      <c r="R199" s="92" t="s">
        <v>46</v>
      </c>
      <c r="S199" s="110">
        <f>'報告書（事業主控）'!S199</f>
        <v>0</v>
      </c>
      <c r="T199" s="705" t="s">
        <v>47</v>
      </c>
      <c r="U199" s="705"/>
      <c r="V199" s="707">
        <f>'報告書（事業主控）'!V199</f>
        <v>0</v>
      </c>
      <c r="W199" s="708"/>
      <c r="X199" s="708"/>
      <c r="Y199" s="97"/>
      <c r="Z199" s="70"/>
      <c r="AA199" s="113"/>
      <c r="AB199" s="113"/>
      <c r="AC199" s="97"/>
      <c r="AD199" s="70"/>
      <c r="AE199" s="113"/>
      <c r="AF199" s="113"/>
      <c r="AG199" s="97"/>
      <c r="AH199" s="674">
        <f>'報告書（事業主控）'!AH199</f>
        <v>0</v>
      </c>
      <c r="AI199" s="675"/>
      <c r="AJ199" s="675"/>
      <c r="AK199" s="676"/>
      <c r="AL199" s="70"/>
      <c r="AM199" s="71"/>
      <c r="AN199" s="674">
        <f>'報告書（事業主控）'!AN199</f>
        <v>0</v>
      </c>
      <c r="AO199" s="675"/>
      <c r="AP199" s="675"/>
      <c r="AQ199" s="675"/>
      <c r="AR199" s="675"/>
      <c r="AS199" s="114"/>
      <c r="AT199" s="85"/>
    </row>
    <row r="200" spans="2:46" ht="18" customHeight="1">
      <c r="B200" s="700"/>
      <c r="C200" s="701"/>
      <c r="D200" s="701"/>
      <c r="E200" s="701"/>
      <c r="F200" s="701"/>
      <c r="G200" s="701"/>
      <c r="H200" s="701"/>
      <c r="I200" s="702"/>
      <c r="J200" s="700"/>
      <c r="K200" s="701"/>
      <c r="L200" s="701"/>
      <c r="M200" s="701"/>
      <c r="N200" s="704"/>
      <c r="O200" s="115">
        <f>'報告書（事業主控）'!O200</f>
        <v>0</v>
      </c>
      <c r="P200" s="116" t="s">
        <v>45</v>
      </c>
      <c r="Q200" s="115">
        <f>'報告書（事業主控）'!Q200</f>
        <v>0</v>
      </c>
      <c r="R200" s="116" t="s">
        <v>46</v>
      </c>
      <c r="S200" s="115">
        <f>'報告書（事業主控）'!S200</f>
        <v>0</v>
      </c>
      <c r="T200" s="706" t="s">
        <v>48</v>
      </c>
      <c r="U200" s="706"/>
      <c r="V200" s="678">
        <f>'報告書（事業主控）'!V200</f>
        <v>0</v>
      </c>
      <c r="W200" s="679"/>
      <c r="X200" s="679"/>
      <c r="Y200" s="679"/>
      <c r="Z200" s="678">
        <f>'報告書（事業主控）'!Z200</f>
        <v>0</v>
      </c>
      <c r="AA200" s="679"/>
      <c r="AB200" s="679"/>
      <c r="AC200" s="679"/>
      <c r="AD200" s="678">
        <f>'報告書（事業主控）'!AD200</f>
        <v>0</v>
      </c>
      <c r="AE200" s="679"/>
      <c r="AF200" s="679"/>
      <c r="AG200" s="679"/>
      <c r="AH200" s="678">
        <f>'報告書（事業主控）'!AH200</f>
        <v>0</v>
      </c>
      <c r="AI200" s="679"/>
      <c r="AJ200" s="679"/>
      <c r="AK200" s="680"/>
      <c r="AL200" s="407">
        <f>'報告書（事業主控）'!AL200</f>
        <v>0</v>
      </c>
      <c r="AM200" s="677"/>
      <c r="AN200" s="671">
        <f>'報告書（事業主控）'!AN200</f>
        <v>0</v>
      </c>
      <c r="AO200" s="672"/>
      <c r="AP200" s="672"/>
      <c r="AQ200" s="672"/>
      <c r="AR200" s="672"/>
      <c r="AS200" s="75"/>
      <c r="AT200" s="85"/>
    </row>
    <row r="201" spans="2:46" ht="18" customHeight="1">
      <c r="B201" s="430" t="s">
        <v>134</v>
      </c>
      <c r="C201" s="431"/>
      <c r="D201" s="431"/>
      <c r="E201" s="432"/>
      <c r="F201" s="688">
        <f>'報告書（事業主控）'!F201</f>
        <v>0</v>
      </c>
      <c r="G201" s="689"/>
      <c r="H201" s="689"/>
      <c r="I201" s="689"/>
      <c r="J201" s="689"/>
      <c r="K201" s="689"/>
      <c r="L201" s="689"/>
      <c r="M201" s="689"/>
      <c r="N201" s="690"/>
      <c r="O201" s="786" t="s">
        <v>62</v>
      </c>
      <c r="P201" s="787"/>
      <c r="Q201" s="787"/>
      <c r="R201" s="787"/>
      <c r="S201" s="787"/>
      <c r="T201" s="787"/>
      <c r="U201" s="788"/>
      <c r="V201" s="674">
        <f>'報告書（事業主控）'!V201</f>
        <v>0</v>
      </c>
      <c r="W201" s="675"/>
      <c r="X201" s="675"/>
      <c r="Y201" s="676"/>
      <c r="Z201" s="70"/>
      <c r="AA201" s="113"/>
      <c r="AB201" s="113"/>
      <c r="AC201" s="97"/>
      <c r="AD201" s="70"/>
      <c r="AE201" s="113"/>
      <c r="AF201" s="113"/>
      <c r="AG201" s="97"/>
      <c r="AH201" s="674">
        <f>'報告書（事業主控）'!AH201</f>
        <v>0</v>
      </c>
      <c r="AI201" s="675"/>
      <c r="AJ201" s="675"/>
      <c r="AK201" s="676"/>
      <c r="AL201" s="70"/>
      <c r="AM201" s="71"/>
      <c r="AN201" s="674">
        <f>'報告書（事業主控）'!AN201</f>
        <v>0</v>
      </c>
      <c r="AO201" s="675"/>
      <c r="AP201" s="675"/>
      <c r="AQ201" s="675"/>
      <c r="AR201" s="675"/>
      <c r="AS201" s="114"/>
      <c r="AT201" s="85"/>
    </row>
    <row r="202" spans="2:46" ht="18" customHeight="1">
      <c r="B202" s="433"/>
      <c r="C202" s="434"/>
      <c r="D202" s="434"/>
      <c r="E202" s="435"/>
      <c r="F202" s="691"/>
      <c r="G202" s="692"/>
      <c r="H202" s="692"/>
      <c r="I202" s="692"/>
      <c r="J202" s="692"/>
      <c r="K202" s="692"/>
      <c r="L202" s="692"/>
      <c r="M202" s="692"/>
      <c r="N202" s="693"/>
      <c r="O202" s="789"/>
      <c r="P202" s="790"/>
      <c r="Q202" s="790"/>
      <c r="R202" s="790"/>
      <c r="S202" s="790"/>
      <c r="T202" s="790"/>
      <c r="U202" s="791"/>
      <c r="V202" s="401">
        <f>'報告書（事業主控）'!V202</f>
        <v>0</v>
      </c>
      <c r="W202" s="640"/>
      <c r="X202" s="640"/>
      <c r="Y202" s="643"/>
      <c r="Z202" s="401">
        <f>'報告書（事業主控）'!Z202</f>
        <v>0</v>
      </c>
      <c r="AA202" s="641"/>
      <c r="AB202" s="641"/>
      <c r="AC202" s="642"/>
      <c r="AD202" s="401">
        <f>'報告書（事業主控）'!AD202</f>
        <v>0</v>
      </c>
      <c r="AE202" s="641"/>
      <c r="AF202" s="641"/>
      <c r="AG202" s="642"/>
      <c r="AH202" s="401">
        <f>'報告書（事業主控）'!AH202</f>
        <v>0</v>
      </c>
      <c r="AI202" s="402"/>
      <c r="AJ202" s="402"/>
      <c r="AK202" s="402"/>
      <c r="AL202" s="340"/>
      <c r="AM202" s="341"/>
      <c r="AN202" s="401">
        <f>'報告書（事業主控）'!AN202</f>
        <v>0</v>
      </c>
      <c r="AO202" s="640"/>
      <c r="AP202" s="640"/>
      <c r="AQ202" s="640"/>
      <c r="AR202" s="640"/>
      <c r="AS202" s="327"/>
      <c r="AT202" s="85"/>
    </row>
    <row r="203" spans="2:46" ht="18" customHeight="1">
      <c r="B203" s="436"/>
      <c r="C203" s="437"/>
      <c r="D203" s="437"/>
      <c r="E203" s="438"/>
      <c r="F203" s="694"/>
      <c r="G203" s="695"/>
      <c r="H203" s="695"/>
      <c r="I203" s="695"/>
      <c r="J203" s="695"/>
      <c r="K203" s="695"/>
      <c r="L203" s="695"/>
      <c r="M203" s="695"/>
      <c r="N203" s="696"/>
      <c r="O203" s="792"/>
      <c r="P203" s="793"/>
      <c r="Q203" s="793"/>
      <c r="R203" s="793"/>
      <c r="S203" s="793"/>
      <c r="T203" s="793"/>
      <c r="U203" s="794"/>
      <c r="V203" s="671">
        <f>'報告書（事業主控）'!V203</f>
        <v>0</v>
      </c>
      <c r="W203" s="672"/>
      <c r="X203" s="672"/>
      <c r="Y203" s="673"/>
      <c r="Z203" s="671">
        <f>'報告書（事業主控）'!Z203</f>
        <v>0</v>
      </c>
      <c r="AA203" s="672"/>
      <c r="AB203" s="672"/>
      <c r="AC203" s="673"/>
      <c r="AD203" s="671">
        <f>'報告書（事業主控）'!AD203</f>
        <v>0</v>
      </c>
      <c r="AE203" s="672"/>
      <c r="AF203" s="672"/>
      <c r="AG203" s="673"/>
      <c r="AH203" s="671">
        <f>'報告書（事業主控）'!AH203</f>
        <v>0</v>
      </c>
      <c r="AI203" s="672"/>
      <c r="AJ203" s="672"/>
      <c r="AK203" s="673"/>
      <c r="AL203" s="74"/>
      <c r="AM203" s="75"/>
      <c r="AN203" s="671">
        <f>'報告書（事業主控）'!AN203</f>
        <v>0</v>
      </c>
      <c r="AO203" s="672"/>
      <c r="AP203" s="672"/>
      <c r="AQ203" s="672"/>
      <c r="AR203" s="672"/>
      <c r="AS203" s="75"/>
      <c r="AT203" s="85"/>
    </row>
    <row r="204" spans="2:46" ht="18" customHeight="1">
      <c r="AN204" s="670">
        <f>'報告書（事業主控）'!AN204</f>
        <v>0</v>
      </c>
      <c r="AO204" s="670"/>
      <c r="AP204" s="670"/>
      <c r="AQ204" s="670"/>
      <c r="AR204" s="670"/>
      <c r="AS204" s="85"/>
      <c r="AT204" s="85"/>
    </row>
    <row r="205" spans="2:46" ht="31.5" customHeight="1">
      <c r="AN205" s="132"/>
      <c r="AO205" s="132"/>
      <c r="AP205" s="132"/>
      <c r="AQ205" s="132"/>
      <c r="AR205" s="132"/>
      <c r="AS205" s="85"/>
      <c r="AT205" s="85"/>
    </row>
    <row r="206" spans="2:46" ht="7.5" customHeight="1">
      <c r="X206" s="84"/>
      <c r="Y206" s="84"/>
      <c r="Z206" s="85"/>
      <c r="AA206" s="85"/>
      <c r="AB206" s="85"/>
      <c r="AC206" s="85"/>
      <c r="AD206" s="85"/>
      <c r="AE206" s="85"/>
      <c r="AF206" s="85"/>
      <c r="AG206" s="85"/>
      <c r="AH206" s="85"/>
      <c r="AI206" s="85"/>
      <c r="AJ206" s="85"/>
      <c r="AK206" s="85"/>
      <c r="AL206" s="85"/>
      <c r="AM206" s="85"/>
      <c r="AN206" s="85"/>
      <c r="AO206" s="85"/>
      <c r="AP206" s="85"/>
      <c r="AQ206" s="85"/>
      <c r="AR206" s="85"/>
      <c r="AS206" s="85"/>
    </row>
    <row r="207" spans="2:46" ht="10.5" customHeight="1">
      <c r="X207" s="84"/>
      <c r="Y207" s="84"/>
      <c r="Z207" s="85"/>
      <c r="AA207" s="85"/>
      <c r="AB207" s="85"/>
      <c r="AC207" s="85"/>
      <c r="AD207" s="85"/>
      <c r="AE207" s="85"/>
      <c r="AF207" s="85"/>
      <c r="AG207" s="85"/>
      <c r="AH207" s="85"/>
      <c r="AI207" s="85"/>
      <c r="AJ207" s="85"/>
      <c r="AK207" s="85"/>
      <c r="AL207" s="85"/>
      <c r="AM207" s="85"/>
      <c r="AN207" s="85"/>
      <c r="AO207" s="85"/>
      <c r="AP207" s="85"/>
      <c r="AQ207" s="85"/>
      <c r="AR207" s="85"/>
      <c r="AS207" s="85"/>
    </row>
    <row r="208" spans="2:46" ht="5.25" customHeight="1">
      <c r="X208" s="84"/>
      <c r="Y208" s="84"/>
      <c r="Z208" s="85"/>
      <c r="AA208" s="85"/>
      <c r="AB208" s="85"/>
      <c r="AC208" s="85"/>
      <c r="AD208" s="85"/>
      <c r="AE208" s="85"/>
      <c r="AF208" s="85"/>
      <c r="AG208" s="85"/>
      <c r="AH208" s="85"/>
      <c r="AI208" s="85"/>
      <c r="AJ208" s="85"/>
      <c r="AK208" s="85"/>
      <c r="AL208" s="85"/>
      <c r="AM208" s="85"/>
      <c r="AN208" s="85"/>
      <c r="AO208" s="85"/>
      <c r="AP208" s="85"/>
      <c r="AQ208" s="85"/>
      <c r="AR208" s="85"/>
      <c r="AS208" s="85"/>
    </row>
    <row r="209" spans="2:46" ht="5.25" customHeight="1">
      <c r="X209" s="84"/>
      <c r="Y209" s="84"/>
      <c r="Z209" s="85"/>
      <c r="AA209" s="85"/>
      <c r="AB209" s="85"/>
      <c r="AC209" s="85"/>
      <c r="AD209" s="85"/>
      <c r="AE209" s="85"/>
      <c r="AF209" s="85"/>
      <c r="AG209" s="85"/>
      <c r="AH209" s="85"/>
      <c r="AI209" s="85"/>
      <c r="AJ209" s="85"/>
      <c r="AK209" s="85"/>
      <c r="AL209" s="85"/>
      <c r="AM209" s="85"/>
      <c r="AN209" s="85"/>
      <c r="AO209" s="85"/>
      <c r="AP209" s="85"/>
      <c r="AQ209" s="85"/>
      <c r="AR209" s="85"/>
      <c r="AS209" s="85"/>
    </row>
    <row r="210" spans="2:46" ht="5.25" customHeight="1">
      <c r="X210" s="84"/>
      <c r="Y210" s="84"/>
      <c r="Z210" s="85"/>
      <c r="AA210" s="85"/>
      <c r="AB210" s="85"/>
      <c r="AC210" s="85"/>
      <c r="AD210" s="85"/>
      <c r="AE210" s="85"/>
      <c r="AF210" s="85"/>
      <c r="AG210" s="85"/>
      <c r="AH210" s="85"/>
      <c r="AI210" s="85"/>
      <c r="AJ210" s="85"/>
      <c r="AK210" s="85"/>
      <c r="AL210" s="85"/>
      <c r="AM210" s="85"/>
      <c r="AN210" s="85"/>
      <c r="AO210" s="85"/>
      <c r="AP210" s="85"/>
      <c r="AQ210" s="85"/>
      <c r="AR210" s="85"/>
      <c r="AS210" s="85"/>
    </row>
    <row r="211" spans="2:46" ht="5.25" customHeight="1">
      <c r="X211" s="84"/>
      <c r="Y211" s="84"/>
      <c r="Z211" s="85"/>
      <c r="AA211" s="85"/>
      <c r="AB211" s="85"/>
      <c r="AC211" s="85"/>
      <c r="AD211" s="85"/>
      <c r="AE211" s="85"/>
      <c r="AF211" s="85"/>
      <c r="AG211" s="85"/>
      <c r="AH211" s="85"/>
      <c r="AI211" s="85"/>
      <c r="AJ211" s="85"/>
      <c r="AK211" s="85"/>
      <c r="AL211" s="85"/>
      <c r="AM211" s="85"/>
      <c r="AN211" s="85"/>
      <c r="AO211" s="85"/>
      <c r="AP211" s="85"/>
      <c r="AQ211" s="85"/>
      <c r="AR211" s="85"/>
      <c r="AS211" s="85"/>
    </row>
    <row r="212" spans="2:46" ht="17.25" customHeight="1">
      <c r="B212" s="86" t="s">
        <v>50</v>
      </c>
      <c r="L212" s="85"/>
      <c r="M212" s="85"/>
      <c r="N212" s="85"/>
      <c r="O212" s="85"/>
      <c r="P212" s="85"/>
      <c r="Q212" s="85"/>
      <c r="R212" s="85"/>
      <c r="S212" s="87"/>
      <c r="T212" s="87"/>
      <c r="U212" s="87"/>
      <c r="V212" s="87"/>
      <c r="W212" s="87"/>
      <c r="X212" s="85"/>
      <c r="Y212" s="85"/>
      <c r="Z212" s="85"/>
      <c r="AA212" s="85"/>
      <c r="AB212" s="85"/>
      <c r="AC212" s="85"/>
      <c r="AL212" s="88"/>
      <c r="AM212" s="88"/>
      <c r="AN212" s="88"/>
      <c r="AO212" s="88"/>
    </row>
    <row r="213" spans="2:46" ht="12.75" customHeight="1">
      <c r="L213" s="85"/>
      <c r="M213" s="89"/>
      <c r="N213" s="89"/>
      <c r="O213" s="89"/>
      <c r="P213" s="89"/>
      <c r="Q213" s="89"/>
      <c r="R213" s="89"/>
      <c r="S213" s="89"/>
      <c r="T213" s="90"/>
      <c r="U213" s="90"/>
      <c r="V213" s="90"/>
      <c r="W213" s="90"/>
      <c r="X213" s="90"/>
      <c r="Y213" s="90"/>
      <c r="Z213" s="90"/>
      <c r="AA213" s="89"/>
      <c r="AB213" s="89"/>
      <c r="AC213" s="89"/>
      <c r="AL213" s="88"/>
      <c r="AM213" s="850" t="s">
        <v>327</v>
      </c>
      <c r="AN213" s="851"/>
      <c r="AO213" s="851"/>
      <c r="AP213" s="852"/>
    </row>
    <row r="214" spans="2:46" ht="12.75" customHeight="1">
      <c r="L214" s="85"/>
      <c r="M214" s="89"/>
      <c r="N214" s="89"/>
      <c r="O214" s="89"/>
      <c r="P214" s="89"/>
      <c r="Q214" s="89"/>
      <c r="R214" s="89"/>
      <c r="S214" s="89"/>
      <c r="T214" s="90"/>
      <c r="U214" s="90"/>
      <c r="V214" s="90"/>
      <c r="W214" s="90"/>
      <c r="X214" s="90"/>
      <c r="Y214" s="90"/>
      <c r="Z214" s="90"/>
      <c r="AA214" s="89"/>
      <c r="AB214" s="89"/>
      <c r="AC214" s="89"/>
      <c r="AL214" s="88"/>
      <c r="AM214" s="853"/>
      <c r="AN214" s="854"/>
      <c r="AO214" s="854"/>
      <c r="AP214" s="855"/>
    </row>
    <row r="215" spans="2:46" ht="12.75" customHeight="1">
      <c r="L215" s="85"/>
      <c r="M215" s="89"/>
      <c r="N215" s="89"/>
      <c r="O215" s="89"/>
      <c r="P215" s="89"/>
      <c r="Q215" s="89"/>
      <c r="R215" s="89"/>
      <c r="S215" s="89"/>
      <c r="T215" s="89"/>
      <c r="U215" s="89"/>
      <c r="V215" s="89"/>
      <c r="W215" s="89"/>
      <c r="X215" s="89"/>
      <c r="Y215" s="89"/>
      <c r="Z215" s="89"/>
      <c r="AA215" s="89"/>
      <c r="AB215" s="89"/>
      <c r="AC215" s="89"/>
      <c r="AL215" s="88"/>
      <c r="AM215" s="88"/>
      <c r="AN215" s="396"/>
      <c r="AO215" s="396"/>
    </row>
    <row r="216" spans="2:46" ht="6" customHeight="1">
      <c r="L216" s="85"/>
      <c r="M216" s="89"/>
      <c r="N216" s="89"/>
      <c r="O216" s="89"/>
      <c r="P216" s="89"/>
      <c r="Q216" s="89"/>
      <c r="R216" s="89"/>
      <c r="S216" s="89"/>
      <c r="T216" s="89"/>
      <c r="U216" s="89"/>
      <c r="V216" s="89"/>
      <c r="W216" s="89"/>
      <c r="X216" s="89"/>
      <c r="Y216" s="89"/>
      <c r="Z216" s="89"/>
      <c r="AA216" s="89"/>
      <c r="AB216" s="89"/>
      <c r="AC216" s="89"/>
      <c r="AL216" s="88"/>
      <c r="AM216" s="88"/>
    </row>
    <row r="217" spans="2:46" ht="12.75" customHeight="1">
      <c r="B217" s="725" t="s">
        <v>2</v>
      </c>
      <c r="C217" s="726"/>
      <c r="D217" s="726"/>
      <c r="E217" s="726"/>
      <c r="F217" s="726"/>
      <c r="G217" s="726"/>
      <c r="H217" s="726"/>
      <c r="I217" s="726"/>
      <c r="J217" s="750" t="s">
        <v>10</v>
      </c>
      <c r="K217" s="750"/>
      <c r="L217" s="91" t="s">
        <v>3</v>
      </c>
      <c r="M217" s="750" t="s">
        <v>11</v>
      </c>
      <c r="N217" s="750"/>
      <c r="O217" s="756" t="s">
        <v>12</v>
      </c>
      <c r="P217" s="750"/>
      <c r="Q217" s="750"/>
      <c r="R217" s="750"/>
      <c r="S217" s="750"/>
      <c r="T217" s="750"/>
      <c r="U217" s="750" t="s">
        <v>13</v>
      </c>
      <c r="V217" s="750"/>
      <c r="W217" s="750"/>
      <c r="X217" s="85"/>
      <c r="Y217" s="85"/>
      <c r="Z217" s="85"/>
      <c r="AA217" s="85"/>
      <c r="AB217" s="85"/>
      <c r="AC217" s="85"/>
      <c r="AD217" s="92"/>
      <c r="AE217" s="92"/>
      <c r="AF217" s="92"/>
      <c r="AG217" s="92"/>
      <c r="AH217" s="92"/>
      <c r="AI217" s="92"/>
      <c r="AJ217" s="92"/>
      <c r="AK217" s="85"/>
      <c r="AL217" s="520">
        <f ca="1">$AL$9</f>
        <v>30</v>
      </c>
      <c r="AM217" s="521"/>
      <c r="AN217" s="681" t="s">
        <v>4</v>
      </c>
      <c r="AO217" s="681"/>
      <c r="AP217" s="521">
        <v>6</v>
      </c>
      <c r="AQ217" s="521"/>
      <c r="AR217" s="681" t="s">
        <v>5</v>
      </c>
      <c r="AS217" s="747"/>
      <c r="AT217" s="85"/>
    </row>
    <row r="218" spans="2:46" ht="13.5" customHeight="1">
      <c r="B218" s="726"/>
      <c r="C218" s="726"/>
      <c r="D218" s="726"/>
      <c r="E218" s="726"/>
      <c r="F218" s="726"/>
      <c r="G218" s="726"/>
      <c r="H218" s="726"/>
      <c r="I218" s="726"/>
      <c r="J218" s="535">
        <f>$J$10</f>
        <v>0</v>
      </c>
      <c r="K218" s="473">
        <f>$K$10</f>
        <v>0</v>
      </c>
      <c r="L218" s="537">
        <f>$L$10</f>
        <v>0</v>
      </c>
      <c r="M218" s="476">
        <f>$M$10</f>
        <v>0</v>
      </c>
      <c r="N218" s="473">
        <f>$N$10</f>
        <v>0</v>
      </c>
      <c r="O218" s="476">
        <f>$O$10</f>
        <v>0</v>
      </c>
      <c r="P218" s="470">
        <f>$P$10</f>
        <v>0</v>
      </c>
      <c r="Q218" s="470">
        <f>$Q$10</f>
        <v>0</v>
      </c>
      <c r="R218" s="470">
        <f>$R$10</f>
        <v>0</v>
      </c>
      <c r="S218" s="470">
        <f>$S$10</f>
        <v>0</v>
      </c>
      <c r="T218" s="473">
        <f>$T$10</f>
        <v>0</v>
      </c>
      <c r="U218" s="476">
        <f>$U$10</f>
        <v>0</v>
      </c>
      <c r="V218" s="470">
        <f>$V$10</f>
        <v>0</v>
      </c>
      <c r="W218" s="473">
        <f>$W$10</f>
        <v>0</v>
      </c>
      <c r="X218" s="85"/>
      <c r="Y218" s="85"/>
      <c r="Z218" s="85"/>
      <c r="AA218" s="85"/>
      <c r="AB218" s="85"/>
      <c r="AC218" s="85"/>
      <c r="AD218" s="92"/>
      <c r="AE218" s="92"/>
      <c r="AF218" s="92"/>
      <c r="AG218" s="92"/>
      <c r="AH218" s="92"/>
      <c r="AI218" s="92"/>
      <c r="AJ218" s="92"/>
      <c r="AK218" s="85"/>
      <c r="AL218" s="522"/>
      <c r="AM218" s="523"/>
      <c r="AN218" s="682"/>
      <c r="AO218" s="682"/>
      <c r="AP218" s="523"/>
      <c r="AQ218" s="523"/>
      <c r="AR218" s="682"/>
      <c r="AS218" s="764"/>
      <c r="AT218" s="85"/>
    </row>
    <row r="219" spans="2:46" ht="9" customHeight="1">
      <c r="B219" s="726"/>
      <c r="C219" s="726"/>
      <c r="D219" s="726"/>
      <c r="E219" s="726"/>
      <c r="F219" s="726"/>
      <c r="G219" s="726"/>
      <c r="H219" s="726"/>
      <c r="I219" s="726"/>
      <c r="J219" s="536"/>
      <c r="K219" s="474"/>
      <c r="L219" s="538"/>
      <c r="M219" s="477"/>
      <c r="N219" s="474"/>
      <c r="O219" s="477"/>
      <c r="P219" s="471"/>
      <c r="Q219" s="471"/>
      <c r="R219" s="471"/>
      <c r="S219" s="471"/>
      <c r="T219" s="474"/>
      <c r="U219" s="477"/>
      <c r="V219" s="471"/>
      <c r="W219" s="474"/>
      <c r="X219" s="85"/>
      <c r="Y219" s="85"/>
      <c r="Z219" s="85"/>
      <c r="AA219" s="85"/>
      <c r="AB219" s="85"/>
      <c r="AC219" s="85"/>
      <c r="AD219" s="92"/>
      <c r="AE219" s="92"/>
      <c r="AF219" s="92"/>
      <c r="AG219" s="92"/>
      <c r="AH219" s="92"/>
      <c r="AI219" s="92"/>
      <c r="AJ219" s="92"/>
      <c r="AK219" s="85"/>
      <c r="AL219" s="524"/>
      <c r="AM219" s="525"/>
      <c r="AN219" s="683"/>
      <c r="AO219" s="683"/>
      <c r="AP219" s="525"/>
      <c r="AQ219" s="525"/>
      <c r="AR219" s="683"/>
      <c r="AS219" s="749"/>
      <c r="AT219" s="85"/>
    </row>
    <row r="220" spans="2:46" ht="6" customHeight="1">
      <c r="B220" s="727"/>
      <c r="C220" s="727"/>
      <c r="D220" s="727"/>
      <c r="E220" s="727"/>
      <c r="F220" s="727"/>
      <c r="G220" s="727"/>
      <c r="H220" s="727"/>
      <c r="I220" s="727"/>
      <c r="J220" s="536"/>
      <c r="K220" s="475"/>
      <c r="L220" s="539"/>
      <c r="M220" s="478"/>
      <c r="N220" s="475"/>
      <c r="O220" s="478"/>
      <c r="P220" s="472"/>
      <c r="Q220" s="472"/>
      <c r="R220" s="472"/>
      <c r="S220" s="472"/>
      <c r="T220" s="475"/>
      <c r="U220" s="478"/>
      <c r="V220" s="472"/>
      <c r="W220" s="475"/>
      <c r="X220" s="85"/>
      <c r="Y220" s="85"/>
      <c r="Z220" s="85"/>
      <c r="AA220" s="85"/>
      <c r="AB220" s="85"/>
      <c r="AC220" s="85"/>
      <c r="AD220" s="85"/>
      <c r="AE220" s="85"/>
      <c r="AF220" s="85"/>
      <c r="AG220" s="85"/>
      <c r="AH220" s="85"/>
      <c r="AI220" s="85"/>
      <c r="AJ220" s="85"/>
      <c r="AK220" s="85"/>
      <c r="AT220" s="85"/>
    </row>
    <row r="221" spans="2:46" ht="15" customHeight="1">
      <c r="B221" s="709" t="s">
        <v>51</v>
      </c>
      <c r="C221" s="710"/>
      <c r="D221" s="710"/>
      <c r="E221" s="710"/>
      <c r="F221" s="710"/>
      <c r="G221" s="710"/>
      <c r="H221" s="710"/>
      <c r="I221" s="711"/>
      <c r="J221" s="709" t="s">
        <v>6</v>
      </c>
      <c r="K221" s="710"/>
      <c r="L221" s="710"/>
      <c r="M221" s="710"/>
      <c r="N221" s="718"/>
      <c r="O221" s="721" t="s">
        <v>52</v>
      </c>
      <c r="P221" s="710"/>
      <c r="Q221" s="710"/>
      <c r="R221" s="710"/>
      <c r="S221" s="710"/>
      <c r="T221" s="710"/>
      <c r="U221" s="711"/>
      <c r="V221" s="93" t="s">
        <v>53</v>
      </c>
      <c r="W221" s="94"/>
      <c r="X221" s="94"/>
      <c r="Y221" s="724" t="s">
        <v>54</v>
      </c>
      <c r="Z221" s="724"/>
      <c r="AA221" s="724"/>
      <c r="AB221" s="724"/>
      <c r="AC221" s="724"/>
      <c r="AD221" s="724"/>
      <c r="AE221" s="724"/>
      <c r="AF221" s="724"/>
      <c r="AG221" s="724"/>
      <c r="AH221" s="724"/>
      <c r="AI221" s="94"/>
      <c r="AJ221" s="94"/>
      <c r="AK221" s="95"/>
      <c r="AL221" s="785" t="s">
        <v>55</v>
      </c>
      <c r="AM221" s="785"/>
      <c r="AN221" s="777" t="s">
        <v>61</v>
      </c>
      <c r="AO221" s="777"/>
      <c r="AP221" s="777"/>
      <c r="AQ221" s="777"/>
      <c r="AR221" s="777"/>
      <c r="AS221" s="778"/>
      <c r="AT221" s="85"/>
    </row>
    <row r="222" spans="2:46" ht="13.5" customHeight="1">
      <c r="B222" s="712"/>
      <c r="C222" s="713"/>
      <c r="D222" s="713"/>
      <c r="E222" s="713"/>
      <c r="F222" s="713"/>
      <c r="G222" s="713"/>
      <c r="H222" s="713"/>
      <c r="I222" s="714"/>
      <c r="J222" s="712"/>
      <c r="K222" s="713"/>
      <c r="L222" s="713"/>
      <c r="M222" s="713"/>
      <c r="N222" s="719"/>
      <c r="O222" s="722"/>
      <c r="P222" s="713"/>
      <c r="Q222" s="713"/>
      <c r="R222" s="713"/>
      <c r="S222" s="713"/>
      <c r="T222" s="713"/>
      <c r="U222" s="714"/>
      <c r="V222" s="728" t="s">
        <v>7</v>
      </c>
      <c r="W222" s="729"/>
      <c r="X222" s="729"/>
      <c r="Y222" s="730"/>
      <c r="Z222" s="734" t="s">
        <v>16</v>
      </c>
      <c r="AA222" s="735"/>
      <c r="AB222" s="735"/>
      <c r="AC222" s="736"/>
      <c r="AD222" s="740" t="s">
        <v>17</v>
      </c>
      <c r="AE222" s="741"/>
      <c r="AF222" s="741"/>
      <c r="AG222" s="742"/>
      <c r="AH222" s="746" t="s">
        <v>135</v>
      </c>
      <c r="AI222" s="681"/>
      <c r="AJ222" s="681"/>
      <c r="AK222" s="747"/>
      <c r="AL222" s="684" t="s">
        <v>18</v>
      </c>
      <c r="AM222" s="685"/>
      <c r="AN222" s="757" t="s">
        <v>19</v>
      </c>
      <c r="AO222" s="758"/>
      <c r="AP222" s="758"/>
      <c r="AQ222" s="758"/>
      <c r="AR222" s="759"/>
      <c r="AS222" s="760"/>
      <c r="AT222" s="85"/>
    </row>
    <row r="223" spans="2:46" ht="13.5" customHeight="1">
      <c r="B223" s="808"/>
      <c r="C223" s="809"/>
      <c r="D223" s="809"/>
      <c r="E223" s="809"/>
      <c r="F223" s="809"/>
      <c r="G223" s="809"/>
      <c r="H223" s="809"/>
      <c r="I223" s="810"/>
      <c r="J223" s="808"/>
      <c r="K223" s="809"/>
      <c r="L223" s="809"/>
      <c r="M223" s="809"/>
      <c r="N223" s="811"/>
      <c r="O223" s="820"/>
      <c r="P223" s="809"/>
      <c r="Q223" s="809"/>
      <c r="R223" s="809"/>
      <c r="S223" s="809"/>
      <c r="T223" s="809"/>
      <c r="U223" s="810"/>
      <c r="V223" s="731"/>
      <c r="W223" s="732"/>
      <c r="X223" s="732"/>
      <c r="Y223" s="733"/>
      <c r="Z223" s="737"/>
      <c r="AA223" s="738"/>
      <c r="AB223" s="738"/>
      <c r="AC223" s="739"/>
      <c r="AD223" s="743"/>
      <c r="AE223" s="744"/>
      <c r="AF223" s="744"/>
      <c r="AG223" s="745"/>
      <c r="AH223" s="748"/>
      <c r="AI223" s="683"/>
      <c r="AJ223" s="683"/>
      <c r="AK223" s="749"/>
      <c r="AL223" s="686"/>
      <c r="AM223" s="687"/>
      <c r="AN223" s="799"/>
      <c r="AO223" s="799"/>
      <c r="AP223" s="799"/>
      <c r="AQ223" s="799"/>
      <c r="AR223" s="799"/>
      <c r="AS223" s="800"/>
      <c r="AT223" s="85"/>
    </row>
    <row r="224" spans="2:46" ht="18" customHeight="1">
      <c r="B224" s="751">
        <f>'報告書（事業主控）'!B224</f>
        <v>0</v>
      </c>
      <c r="C224" s="752"/>
      <c r="D224" s="752"/>
      <c r="E224" s="752"/>
      <c r="F224" s="752"/>
      <c r="G224" s="752"/>
      <c r="H224" s="752"/>
      <c r="I224" s="753"/>
      <c r="J224" s="751">
        <f>'報告書（事業主控）'!J224</f>
        <v>0</v>
      </c>
      <c r="K224" s="752"/>
      <c r="L224" s="752"/>
      <c r="M224" s="752"/>
      <c r="N224" s="754"/>
      <c r="O224" s="106">
        <f>'報告書（事業主控）'!O224</f>
        <v>0</v>
      </c>
      <c r="P224" s="107" t="s">
        <v>45</v>
      </c>
      <c r="Q224" s="106">
        <f>'報告書（事業主控）'!Q224</f>
        <v>0</v>
      </c>
      <c r="R224" s="107" t="s">
        <v>46</v>
      </c>
      <c r="S224" s="106">
        <f>'報告書（事業主控）'!S224</f>
        <v>0</v>
      </c>
      <c r="T224" s="755" t="s">
        <v>47</v>
      </c>
      <c r="U224" s="755"/>
      <c r="V224" s="707">
        <f>'報告書（事業主控）'!V224</f>
        <v>0</v>
      </c>
      <c r="W224" s="708"/>
      <c r="X224" s="708"/>
      <c r="Y224" s="96" t="s">
        <v>8</v>
      </c>
      <c r="Z224" s="70"/>
      <c r="AA224" s="113"/>
      <c r="AB224" s="113"/>
      <c r="AC224" s="96" t="s">
        <v>8</v>
      </c>
      <c r="AD224" s="70"/>
      <c r="AE224" s="113"/>
      <c r="AF224" s="113"/>
      <c r="AG224" s="109" t="s">
        <v>8</v>
      </c>
      <c r="AH224" s="761">
        <f>'報告書（事業主控）'!AH224</f>
        <v>0</v>
      </c>
      <c r="AI224" s="762"/>
      <c r="AJ224" s="762"/>
      <c r="AK224" s="763"/>
      <c r="AL224" s="70"/>
      <c r="AM224" s="71"/>
      <c r="AN224" s="674">
        <f>'報告書（事業主控）'!AN224</f>
        <v>0</v>
      </c>
      <c r="AO224" s="675"/>
      <c r="AP224" s="675"/>
      <c r="AQ224" s="675"/>
      <c r="AR224" s="675"/>
      <c r="AS224" s="109" t="s">
        <v>8</v>
      </c>
      <c r="AT224" s="85"/>
    </row>
    <row r="225" spans="2:46" ht="18" customHeight="1">
      <c r="B225" s="700"/>
      <c r="C225" s="701"/>
      <c r="D225" s="701"/>
      <c r="E225" s="701"/>
      <c r="F225" s="701"/>
      <c r="G225" s="701"/>
      <c r="H225" s="701"/>
      <c r="I225" s="702"/>
      <c r="J225" s="700"/>
      <c r="K225" s="701"/>
      <c r="L225" s="701"/>
      <c r="M225" s="701"/>
      <c r="N225" s="704"/>
      <c r="O225" s="115">
        <f>'報告書（事業主控）'!O225</f>
        <v>0</v>
      </c>
      <c r="P225" s="116" t="s">
        <v>45</v>
      </c>
      <c r="Q225" s="115">
        <f>'報告書（事業主控）'!Q225</f>
        <v>0</v>
      </c>
      <c r="R225" s="116" t="s">
        <v>46</v>
      </c>
      <c r="S225" s="115">
        <f>'報告書（事業主控）'!S225</f>
        <v>0</v>
      </c>
      <c r="T225" s="706" t="s">
        <v>48</v>
      </c>
      <c r="U225" s="706"/>
      <c r="V225" s="671">
        <f>'報告書（事業主控）'!V225</f>
        <v>0</v>
      </c>
      <c r="W225" s="672"/>
      <c r="X225" s="672"/>
      <c r="Y225" s="672"/>
      <c r="Z225" s="671">
        <f>'報告書（事業主控）'!Z225</f>
        <v>0</v>
      </c>
      <c r="AA225" s="672"/>
      <c r="AB225" s="672"/>
      <c r="AC225" s="672"/>
      <c r="AD225" s="671">
        <f>'報告書（事業主控）'!AD225</f>
        <v>0</v>
      </c>
      <c r="AE225" s="672"/>
      <c r="AF225" s="672"/>
      <c r="AG225" s="673"/>
      <c r="AH225" s="678">
        <f>'報告書（事業主控）'!AH225</f>
        <v>0</v>
      </c>
      <c r="AI225" s="679"/>
      <c r="AJ225" s="679"/>
      <c r="AK225" s="680"/>
      <c r="AL225" s="407">
        <f>'報告書（事業主控）'!AL225</f>
        <v>0</v>
      </c>
      <c r="AM225" s="677"/>
      <c r="AN225" s="671">
        <f>'報告書（事業主控）'!AN225</f>
        <v>0</v>
      </c>
      <c r="AO225" s="672"/>
      <c r="AP225" s="672"/>
      <c r="AQ225" s="672"/>
      <c r="AR225" s="672"/>
      <c r="AS225" s="75"/>
      <c r="AT225" s="85"/>
    </row>
    <row r="226" spans="2:46" ht="18" customHeight="1">
      <c r="B226" s="697">
        <f>'報告書（事業主控）'!B226</f>
        <v>0</v>
      </c>
      <c r="C226" s="698"/>
      <c r="D226" s="698"/>
      <c r="E226" s="698"/>
      <c r="F226" s="698"/>
      <c r="G226" s="698"/>
      <c r="H226" s="698"/>
      <c r="I226" s="699"/>
      <c r="J226" s="697">
        <f>'報告書（事業主控）'!J226</f>
        <v>0</v>
      </c>
      <c r="K226" s="698"/>
      <c r="L226" s="698"/>
      <c r="M226" s="698"/>
      <c r="N226" s="703"/>
      <c r="O226" s="110">
        <f>'報告書（事業主控）'!O226</f>
        <v>0</v>
      </c>
      <c r="P226" s="92" t="s">
        <v>45</v>
      </c>
      <c r="Q226" s="110">
        <f>'報告書（事業主控）'!Q226</f>
        <v>0</v>
      </c>
      <c r="R226" s="92" t="s">
        <v>46</v>
      </c>
      <c r="S226" s="110">
        <f>'報告書（事業主控）'!S226</f>
        <v>0</v>
      </c>
      <c r="T226" s="705" t="s">
        <v>47</v>
      </c>
      <c r="U226" s="705"/>
      <c r="V226" s="707">
        <f>'報告書（事業主控）'!V226</f>
        <v>0</v>
      </c>
      <c r="W226" s="708"/>
      <c r="X226" s="708"/>
      <c r="Y226" s="97"/>
      <c r="Z226" s="70"/>
      <c r="AA226" s="113"/>
      <c r="AB226" s="113"/>
      <c r="AC226" s="97"/>
      <c r="AD226" s="70"/>
      <c r="AE226" s="113"/>
      <c r="AF226" s="113"/>
      <c r="AG226" s="97"/>
      <c r="AH226" s="674">
        <f>'報告書（事業主控）'!AH226</f>
        <v>0</v>
      </c>
      <c r="AI226" s="675"/>
      <c r="AJ226" s="675"/>
      <c r="AK226" s="676"/>
      <c r="AL226" s="70"/>
      <c r="AM226" s="71"/>
      <c r="AN226" s="674">
        <f>'報告書（事業主控）'!AN226</f>
        <v>0</v>
      </c>
      <c r="AO226" s="675"/>
      <c r="AP226" s="675"/>
      <c r="AQ226" s="675"/>
      <c r="AR226" s="675"/>
      <c r="AS226" s="114"/>
      <c r="AT226" s="85"/>
    </row>
    <row r="227" spans="2:46" ht="18" customHeight="1">
      <c r="B227" s="700"/>
      <c r="C227" s="701"/>
      <c r="D227" s="701"/>
      <c r="E227" s="701"/>
      <c r="F227" s="701"/>
      <c r="G227" s="701"/>
      <c r="H227" s="701"/>
      <c r="I227" s="702"/>
      <c r="J227" s="700"/>
      <c r="K227" s="701"/>
      <c r="L227" s="701"/>
      <c r="M227" s="701"/>
      <c r="N227" s="704"/>
      <c r="O227" s="115">
        <f>'報告書（事業主控）'!O227</f>
        <v>0</v>
      </c>
      <c r="P227" s="116" t="s">
        <v>45</v>
      </c>
      <c r="Q227" s="115">
        <f>'報告書（事業主控）'!Q227</f>
        <v>0</v>
      </c>
      <c r="R227" s="116" t="s">
        <v>46</v>
      </c>
      <c r="S227" s="115">
        <f>'報告書（事業主控）'!S227</f>
        <v>0</v>
      </c>
      <c r="T227" s="706" t="s">
        <v>48</v>
      </c>
      <c r="U227" s="706"/>
      <c r="V227" s="678">
        <f>'報告書（事業主控）'!V227</f>
        <v>0</v>
      </c>
      <c r="W227" s="679"/>
      <c r="X227" s="679"/>
      <c r="Y227" s="679"/>
      <c r="Z227" s="678">
        <f>'報告書（事業主控）'!Z227</f>
        <v>0</v>
      </c>
      <c r="AA227" s="679"/>
      <c r="AB227" s="679"/>
      <c r="AC227" s="679"/>
      <c r="AD227" s="678">
        <f>'報告書（事業主控）'!AD227</f>
        <v>0</v>
      </c>
      <c r="AE227" s="679"/>
      <c r="AF227" s="679"/>
      <c r="AG227" s="679"/>
      <c r="AH227" s="678">
        <f>'報告書（事業主控）'!AH227</f>
        <v>0</v>
      </c>
      <c r="AI227" s="679"/>
      <c r="AJ227" s="679"/>
      <c r="AK227" s="680"/>
      <c r="AL227" s="407">
        <f>'報告書（事業主控）'!AL227</f>
        <v>0</v>
      </c>
      <c r="AM227" s="677"/>
      <c r="AN227" s="671">
        <f>'報告書（事業主控）'!AN227</f>
        <v>0</v>
      </c>
      <c r="AO227" s="672"/>
      <c r="AP227" s="672"/>
      <c r="AQ227" s="672"/>
      <c r="AR227" s="672"/>
      <c r="AS227" s="75"/>
      <c r="AT227" s="85"/>
    </row>
    <row r="228" spans="2:46" ht="18" customHeight="1">
      <c r="B228" s="697">
        <f>'報告書（事業主控）'!B228</f>
        <v>0</v>
      </c>
      <c r="C228" s="698"/>
      <c r="D228" s="698"/>
      <c r="E228" s="698"/>
      <c r="F228" s="698"/>
      <c r="G228" s="698"/>
      <c r="H228" s="698"/>
      <c r="I228" s="699"/>
      <c r="J228" s="697">
        <f>'報告書（事業主控）'!J228</f>
        <v>0</v>
      </c>
      <c r="K228" s="698"/>
      <c r="L228" s="698"/>
      <c r="M228" s="698"/>
      <c r="N228" s="703"/>
      <c r="O228" s="110">
        <f>'報告書（事業主控）'!O228</f>
        <v>0</v>
      </c>
      <c r="P228" s="92" t="s">
        <v>45</v>
      </c>
      <c r="Q228" s="110">
        <f>'報告書（事業主控）'!Q228</f>
        <v>0</v>
      </c>
      <c r="R228" s="92" t="s">
        <v>46</v>
      </c>
      <c r="S228" s="110">
        <f>'報告書（事業主控）'!S228</f>
        <v>0</v>
      </c>
      <c r="T228" s="705" t="s">
        <v>47</v>
      </c>
      <c r="U228" s="705"/>
      <c r="V228" s="707">
        <f>'報告書（事業主控）'!V228</f>
        <v>0</v>
      </c>
      <c r="W228" s="708"/>
      <c r="X228" s="708"/>
      <c r="Y228" s="97"/>
      <c r="Z228" s="70"/>
      <c r="AA228" s="113"/>
      <c r="AB228" s="113"/>
      <c r="AC228" s="97"/>
      <c r="AD228" s="70"/>
      <c r="AE228" s="113"/>
      <c r="AF228" s="113"/>
      <c r="AG228" s="97"/>
      <c r="AH228" s="674">
        <f>'報告書（事業主控）'!AH228</f>
        <v>0</v>
      </c>
      <c r="AI228" s="675"/>
      <c r="AJ228" s="675"/>
      <c r="AK228" s="676"/>
      <c r="AL228" s="70"/>
      <c r="AM228" s="71"/>
      <c r="AN228" s="674">
        <f>'報告書（事業主控）'!AN228</f>
        <v>0</v>
      </c>
      <c r="AO228" s="675"/>
      <c r="AP228" s="675"/>
      <c r="AQ228" s="675"/>
      <c r="AR228" s="675"/>
      <c r="AS228" s="114"/>
      <c r="AT228" s="85"/>
    </row>
    <row r="229" spans="2:46" ht="18" customHeight="1">
      <c r="B229" s="700"/>
      <c r="C229" s="701"/>
      <c r="D229" s="701"/>
      <c r="E229" s="701"/>
      <c r="F229" s="701"/>
      <c r="G229" s="701"/>
      <c r="H229" s="701"/>
      <c r="I229" s="702"/>
      <c r="J229" s="700"/>
      <c r="K229" s="701"/>
      <c r="L229" s="701"/>
      <c r="M229" s="701"/>
      <c r="N229" s="704"/>
      <c r="O229" s="115">
        <f>'報告書（事業主控）'!O229</f>
        <v>0</v>
      </c>
      <c r="P229" s="116" t="s">
        <v>45</v>
      </c>
      <c r="Q229" s="115">
        <f>'報告書（事業主控）'!Q229</f>
        <v>0</v>
      </c>
      <c r="R229" s="116" t="s">
        <v>46</v>
      </c>
      <c r="S229" s="115">
        <f>'報告書（事業主控）'!S229</f>
        <v>0</v>
      </c>
      <c r="T229" s="706" t="s">
        <v>48</v>
      </c>
      <c r="U229" s="706"/>
      <c r="V229" s="678">
        <f>'報告書（事業主控）'!V229</f>
        <v>0</v>
      </c>
      <c r="W229" s="679"/>
      <c r="X229" s="679"/>
      <c r="Y229" s="679"/>
      <c r="Z229" s="678">
        <f>'報告書（事業主控）'!Z229</f>
        <v>0</v>
      </c>
      <c r="AA229" s="679"/>
      <c r="AB229" s="679"/>
      <c r="AC229" s="679"/>
      <c r="AD229" s="678">
        <f>'報告書（事業主控）'!AD229</f>
        <v>0</v>
      </c>
      <c r="AE229" s="679"/>
      <c r="AF229" s="679"/>
      <c r="AG229" s="679"/>
      <c r="AH229" s="678">
        <f>'報告書（事業主控）'!AH229</f>
        <v>0</v>
      </c>
      <c r="AI229" s="679"/>
      <c r="AJ229" s="679"/>
      <c r="AK229" s="680"/>
      <c r="AL229" s="407">
        <f>'報告書（事業主控）'!AL229</f>
        <v>0</v>
      </c>
      <c r="AM229" s="677"/>
      <c r="AN229" s="671">
        <f>'報告書（事業主控）'!AN229</f>
        <v>0</v>
      </c>
      <c r="AO229" s="672"/>
      <c r="AP229" s="672"/>
      <c r="AQ229" s="672"/>
      <c r="AR229" s="672"/>
      <c r="AS229" s="75"/>
      <c r="AT229" s="85"/>
    </row>
    <row r="230" spans="2:46" ht="18" customHeight="1">
      <c r="B230" s="697">
        <f>'報告書（事業主控）'!B230</f>
        <v>0</v>
      </c>
      <c r="C230" s="698"/>
      <c r="D230" s="698"/>
      <c r="E230" s="698"/>
      <c r="F230" s="698"/>
      <c r="G230" s="698"/>
      <c r="H230" s="698"/>
      <c r="I230" s="699"/>
      <c r="J230" s="697">
        <f>'報告書（事業主控）'!J230</f>
        <v>0</v>
      </c>
      <c r="K230" s="698"/>
      <c r="L230" s="698"/>
      <c r="M230" s="698"/>
      <c r="N230" s="703"/>
      <c r="O230" s="110">
        <f>'報告書（事業主控）'!O230</f>
        <v>0</v>
      </c>
      <c r="P230" s="92" t="s">
        <v>45</v>
      </c>
      <c r="Q230" s="110">
        <f>'報告書（事業主控）'!Q230</f>
        <v>0</v>
      </c>
      <c r="R230" s="92" t="s">
        <v>46</v>
      </c>
      <c r="S230" s="110">
        <f>'報告書（事業主控）'!S230</f>
        <v>0</v>
      </c>
      <c r="T230" s="705" t="s">
        <v>47</v>
      </c>
      <c r="U230" s="705"/>
      <c r="V230" s="707">
        <f>'報告書（事業主控）'!V230</f>
        <v>0</v>
      </c>
      <c r="W230" s="708"/>
      <c r="X230" s="708"/>
      <c r="Y230" s="97"/>
      <c r="Z230" s="70"/>
      <c r="AA230" s="113"/>
      <c r="AB230" s="113"/>
      <c r="AC230" s="97"/>
      <c r="AD230" s="70"/>
      <c r="AE230" s="113"/>
      <c r="AF230" s="113"/>
      <c r="AG230" s="97"/>
      <c r="AH230" s="674">
        <f>'報告書（事業主控）'!AH230</f>
        <v>0</v>
      </c>
      <c r="AI230" s="675"/>
      <c r="AJ230" s="675"/>
      <c r="AK230" s="676"/>
      <c r="AL230" s="70"/>
      <c r="AM230" s="71"/>
      <c r="AN230" s="674">
        <f>'報告書（事業主控）'!AN230</f>
        <v>0</v>
      </c>
      <c r="AO230" s="675"/>
      <c r="AP230" s="675"/>
      <c r="AQ230" s="675"/>
      <c r="AR230" s="675"/>
      <c r="AS230" s="114"/>
      <c r="AT230" s="85"/>
    </row>
    <row r="231" spans="2:46" ht="18" customHeight="1">
      <c r="B231" s="700"/>
      <c r="C231" s="701"/>
      <c r="D231" s="701"/>
      <c r="E231" s="701"/>
      <c r="F231" s="701"/>
      <c r="G231" s="701"/>
      <c r="H231" s="701"/>
      <c r="I231" s="702"/>
      <c r="J231" s="700"/>
      <c r="K231" s="701"/>
      <c r="L231" s="701"/>
      <c r="M231" s="701"/>
      <c r="N231" s="704"/>
      <c r="O231" s="115">
        <f>'報告書（事業主控）'!O231</f>
        <v>0</v>
      </c>
      <c r="P231" s="116" t="s">
        <v>45</v>
      </c>
      <c r="Q231" s="115">
        <f>'報告書（事業主控）'!Q231</f>
        <v>0</v>
      </c>
      <c r="R231" s="116" t="s">
        <v>46</v>
      </c>
      <c r="S231" s="115">
        <f>'報告書（事業主控）'!S231</f>
        <v>0</v>
      </c>
      <c r="T231" s="706" t="s">
        <v>48</v>
      </c>
      <c r="U231" s="706"/>
      <c r="V231" s="678">
        <f>'報告書（事業主控）'!V231</f>
        <v>0</v>
      </c>
      <c r="W231" s="679"/>
      <c r="X231" s="679"/>
      <c r="Y231" s="679"/>
      <c r="Z231" s="678">
        <f>'報告書（事業主控）'!Z231</f>
        <v>0</v>
      </c>
      <c r="AA231" s="679"/>
      <c r="AB231" s="679"/>
      <c r="AC231" s="679"/>
      <c r="AD231" s="678">
        <f>'報告書（事業主控）'!AD231</f>
        <v>0</v>
      </c>
      <c r="AE231" s="679"/>
      <c r="AF231" s="679"/>
      <c r="AG231" s="679"/>
      <c r="AH231" s="678">
        <f>'報告書（事業主控）'!AH231</f>
        <v>0</v>
      </c>
      <c r="AI231" s="679"/>
      <c r="AJ231" s="679"/>
      <c r="AK231" s="680"/>
      <c r="AL231" s="407">
        <f>'報告書（事業主控）'!AL231</f>
        <v>0</v>
      </c>
      <c r="AM231" s="677"/>
      <c r="AN231" s="671">
        <f>'報告書（事業主控）'!AN231</f>
        <v>0</v>
      </c>
      <c r="AO231" s="672"/>
      <c r="AP231" s="672"/>
      <c r="AQ231" s="672"/>
      <c r="AR231" s="672"/>
      <c r="AS231" s="75"/>
      <c r="AT231" s="85"/>
    </row>
    <row r="232" spans="2:46" ht="18" customHeight="1">
      <c r="B232" s="697">
        <f>'報告書（事業主控）'!B232</f>
        <v>0</v>
      </c>
      <c r="C232" s="698"/>
      <c r="D232" s="698"/>
      <c r="E232" s="698"/>
      <c r="F232" s="698"/>
      <c r="G232" s="698"/>
      <c r="H232" s="698"/>
      <c r="I232" s="699"/>
      <c r="J232" s="697">
        <f>'報告書（事業主控）'!J232</f>
        <v>0</v>
      </c>
      <c r="K232" s="698"/>
      <c r="L232" s="698"/>
      <c r="M232" s="698"/>
      <c r="N232" s="703"/>
      <c r="O232" s="110">
        <f>'報告書（事業主控）'!O232</f>
        <v>0</v>
      </c>
      <c r="P232" s="92" t="s">
        <v>45</v>
      </c>
      <c r="Q232" s="110">
        <f>'報告書（事業主控）'!Q232</f>
        <v>0</v>
      </c>
      <c r="R232" s="92" t="s">
        <v>46</v>
      </c>
      <c r="S232" s="110">
        <f>'報告書（事業主控）'!S232</f>
        <v>0</v>
      </c>
      <c r="T232" s="705" t="s">
        <v>47</v>
      </c>
      <c r="U232" s="705"/>
      <c r="V232" s="707">
        <f>'報告書（事業主控）'!V232</f>
        <v>0</v>
      </c>
      <c r="W232" s="708"/>
      <c r="X232" s="708"/>
      <c r="Y232" s="97"/>
      <c r="Z232" s="70"/>
      <c r="AA232" s="113"/>
      <c r="AB232" s="113"/>
      <c r="AC232" s="97"/>
      <c r="AD232" s="70"/>
      <c r="AE232" s="113"/>
      <c r="AF232" s="113"/>
      <c r="AG232" s="97"/>
      <c r="AH232" s="674">
        <f>'報告書（事業主控）'!AH232</f>
        <v>0</v>
      </c>
      <c r="AI232" s="675"/>
      <c r="AJ232" s="675"/>
      <c r="AK232" s="676"/>
      <c r="AL232" s="70"/>
      <c r="AM232" s="71"/>
      <c r="AN232" s="674">
        <f>'報告書（事業主控）'!AN232</f>
        <v>0</v>
      </c>
      <c r="AO232" s="675"/>
      <c r="AP232" s="675"/>
      <c r="AQ232" s="675"/>
      <c r="AR232" s="675"/>
      <c r="AS232" s="114"/>
      <c r="AT232" s="85"/>
    </row>
    <row r="233" spans="2:46" ht="18" customHeight="1">
      <c r="B233" s="700"/>
      <c r="C233" s="701"/>
      <c r="D233" s="701"/>
      <c r="E233" s="701"/>
      <c r="F233" s="701"/>
      <c r="G233" s="701"/>
      <c r="H233" s="701"/>
      <c r="I233" s="702"/>
      <c r="J233" s="700"/>
      <c r="K233" s="701"/>
      <c r="L233" s="701"/>
      <c r="M233" s="701"/>
      <c r="N233" s="704"/>
      <c r="O233" s="115">
        <f>'報告書（事業主控）'!O233</f>
        <v>0</v>
      </c>
      <c r="P233" s="116" t="s">
        <v>45</v>
      </c>
      <c r="Q233" s="115">
        <f>'報告書（事業主控）'!Q233</f>
        <v>0</v>
      </c>
      <c r="R233" s="116" t="s">
        <v>46</v>
      </c>
      <c r="S233" s="115">
        <f>'報告書（事業主控）'!S233</f>
        <v>0</v>
      </c>
      <c r="T233" s="706" t="s">
        <v>48</v>
      </c>
      <c r="U233" s="706"/>
      <c r="V233" s="678">
        <f>'報告書（事業主控）'!V233</f>
        <v>0</v>
      </c>
      <c r="W233" s="679"/>
      <c r="X233" s="679"/>
      <c r="Y233" s="679"/>
      <c r="Z233" s="678">
        <f>'報告書（事業主控）'!Z233</f>
        <v>0</v>
      </c>
      <c r="AA233" s="679"/>
      <c r="AB233" s="679"/>
      <c r="AC233" s="679"/>
      <c r="AD233" s="678">
        <f>'報告書（事業主控）'!AD233</f>
        <v>0</v>
      </c>
      <c r="AE233" s="679"/>
      <c r="AF233" s="679"/>
      <c r="AG233" s="679"/>
      <c r="AH233" s="678">
        <f>'報告書（事業主控）'!AH233</f>
        <v>0</v>
      </c>
      <c r="AI233" s="679"/>
      <c r="AJ233" s="679"/>
      <c r="AK233" s="680"/>
      <c r="AL233" s="407">
        <f>'報告書（事業主控）'!AL233</f>
        <v>0</v>
      </c>
      <c r="AM233" s="677"/>
      <c r="AN233" s="671">
        <f>'報告書（事業主控）'!AN233</f>
        <v>0</v>
      </c>
      <c r="AO233" s="672"/>
      <c r="AP233" s="672"/>
      <c r="AQ233" s="672"/>
      <c r="AR233" s="672"/>
      <c r="AS233" s="75"/>
      <c r="AT233" s="85"/>
    </row>
    <row r="234" spans="2:46" ht="18" customHeight="1">
      <c r="B234" s="697">
        <f>'報告書（事業主控）'!B234</f>
        <v>0</v>
      </c>
      <c r="C234" s="698"/>
      <c r="D234" s="698"/>
      <c r="E234" s="698"/>
      <c r="F234" s="698"/>
      <c r="G234" s="698"/>
      <c r="H234" s="698"/>
      <c r="I234" s="699"/>
      <c r="J234" s="697">
        <f>'報告書（事業主控）'!J234</f>
        <v>0</v>
      </c>
      <c r="K234" s="698"/>
      <c r="L234" s="698"/>
      <c r="M234" s="698"/>
      <c r="N234" s="703"/>
      <c r="O234" s="110">
        <f>'報告書（事業主控）'!O234</f>
        <v>0</v>
      </c>
      <c r="P234" s="92" t="s">
        <v>45</v>
      </c>
      <c r="Q234" s="110">
        <f>'報告書（事業主控）'!Q234</f>
        <v>0</v>
      </c>
      <c r="R234" s="92" t="s">
        <v>46</v>
      </c>
      <c r="S234" s="110">
        <f>'報告書（事業主控）'!S234</f>
        <v>0</v>
      </c>
      <c r="T234" s="705" t="s">
        <v>47</v>
      </c>
      <c r="U234" s="705"/>
      <c r="V234" s="707">
        <f>'報告書（事業主控）'!V234</f>
        <v>0</v>
      </c>
      <c r="W234" s="708"/>
      <c r="X234" s="708"/>
      <c r="Y234" s="97"/>
      <c r="Z234" s="70"/>
      <c r="AA234" s="113"/>
      <c r="AB234" s="113"/>
      <c r="AC234" s="97"/>
      <c r="AD234" s="70"/>
      <c r="AE234" s="113"/>
      <c r="AF234" s="113"/>
      <c r="AG234" s="97"/>
      <c r="AH234" s="674">
        <f>'報告書（事業主控）'!AH234</f>
        <v>0</v>
      </c>
      <c r="AI234" s="675"/>
      <c r="AJ234" s="675"/>
      <c r="AK234" s="676"/>
      <c r="AL234" s="70"/>
      <c r="AM234" s="71"/>
      <c r="AN234" s="674">
        <f>'報告書（事業主控）'!AN234</f>
        <v>0</v>
      </c>
      <c r="AO234" s="675"/>
      <c r="AP234" s="675"/>
      <c r="AQ234" s="675"/>
      <c r="AR234" s="675"/>
      <c r="AS234" s="114"/>
      <c r="AT234" s="85"/>
    </row>
    <row r="235" spans="2:46" ht="18" customHeight="1">
      <c r="B235" s="700"/>
      <c r="C235" s="701"/>
      <c r="D235" s="701"/>
      <c r="E235" s="701"/>
      <c r="F235" s="701"/>
      <c r="G235" s="701"/>
      <c r="H235" s="701"/>
      <c r="I235" s="702"/>
      <c r="J235" s="700"/>
      <c r="K235" s="701"/>
      <c r="L235" s="701"/>
      <c r="M235" s="701"/>
      <c r="N235" s="704"/>
      <c r="O235" s="115">
        <f>'報告書（事業主控）'!O235</f>
        <v>0</v>
      </c>
      <c r="P235" s="116" t="s">
        <v>45</v>
      </c>
      <c r="Q235" s="115">
        <f>'報告書（事業主控）'!Q235</f>
        <v>0</v>
      </c>
      <c r="R235" s="116" t="s">
        <v>46</v>
      </c>
      <c r="S235" s="115">
        <f>'報告書（事業主控）'!S235</f>
        <v>0</v>
      </c>
      <c r="T235" s="706" t="s">
        <v>48</v>
      </c>
      <c r="U235" s="706"/>
      <c r="V235" s="678">
        <f>'報告書（事業主控）'!V235</f>
        <v>0</v>
      </c>
      <c r="W235" s="679"/>
      <c r="X235" s="679"/>
      <c r="Y235" s="679"/>
      <c r="Z235" s="678">
        <f>'報告書（事業主控）'!Z235</f>
        <v>0</v>
      </c>
      <c r="AA235" s="679"/>
      <c r="AB235" s="679"/>
      <c r="AC235" s="679"/>
      <c r="AD235" s="678">
        <f>'報告書（事業主控）'!AD235</f>
        <v>0</v>
      </c>
      <c r="AE235" s="679"/>
      <c r="AF235" s="679"/>
      <c r="AG235" s="679"/>
      <c r="AH235" s="678">
        <f>'報告書（事業主控）'!AH235</f>
        <v>0</v>
      </c>
      <c r="AI235" s="679"/>
      <c r="AJ235" s="679"/>
      <c r="AK235" s="680"/>
      <c r="AL235" s="407">
        <f>'報告書（事業主控）'!AL235</f>
        <v>0</v>
      </c>
      <c r="AM235" s="677"/>
      <c r="AN235" s="671">
        <f>'報告書（事業主控）'!AN235</f>
        <v>0</v>
      </c>
      <c r="AO235" s="672"/>
      <c r="AP235" s="672"/>
      <c r="AQ235" s="672"/>
      <c r="AR235" s="672"/>
      <c r="AS235" s="75"/>
      <c r="AT235" s="85"/>
    </row>
    <row r="236" spans="2:46" ht="18" customHeight="1">
      <c r="B236" s="697">
        <f>'報告書（事業主控）'!B236</f>
        <v>0</v>
      </c>
      <c r="C236" s="698"/>
      <c r="D236" s="698"/>
      <c r="E236" s="698"/>
      <c r="F236" s="698"/>
      <c r="G236" s="698"/>
      <c r="H236" s="698"/>
      <c r="I236" s="699"/>
      <c r="J236" s="697">
        <f>'報告書（事業主控）'!J236</f>
        <v>0</v>
      </c>
      <c r="K236" s="698"/>
      <c r="L236" s="698"/>
      <c r="M236" s="698"/>
      <c r="N236" s="703"/>
      <c r="O236" s="110">
        <f>'報告書（事業主控）'!O236</f>
        <v>0</v>
      </c>
      <c r="P236" s="92" t="s">
        <v>45</v>
      </c>
      <c r="Q236" s="110">
        <f>'報告書（事業主控）'!Q236</f>
        <v>0</v>
      </c>
      <c r="R236" s="92" t="s">
        <v>46</v>
      </c>
      <c r="S236" s="110">
        <f>'報告書（事業主控）'!S236</f>
        <v>0</v>
      </c>
      <c r="T236" s="705" t="s">
        <v>47</v>
      </c>
      <c r="U236" s="705"/>
      <c r="V236" s="707">
        <f>'報告書（事業主控）'!V236</f>
        <v>0</v>
      </c>
      <c r="W236" s="708"/>
      <c r="X236" s="708"/>
      <c r="Y236" s="97"/>
      <c r="Z236" s="70"/>
      <c r="AA236" s="113"/>
      <c r="AB236" s="113"/>
      <c r="AC236" s="97"/>
      <c r="AD236" s="70"/>
      <c r="AE236" s="113"/>
      <c r="AF236" s="113"/>
      <c r="AG236" s="97"/>
      <c r="AH236" s="674">
        <f>'報告書（事業主控）'!AH236</f>
        <v>0</v>
      </c>
      <c r="AI236" s="675"/>
      <c r="AJ236" s="675"/>
      <c r="AK236" s="676"/>
      <c r="AL236" s="70"/>
      <c r="AM236" s="71"/>
      <c r="AN236" s="674">
        <f>'報告書（事業主控）'!AN236</f>
        <v>0</v>
      </c>
      <c r="AO236" s="675"/>
      <c r="AP236" s="675"/>
      <c r="AQ236" s="675"/>
      <c r="AR236" s="675"/>
      <c r="AS236" s="114"/>
      <c r="AT236" s="85"/>
    </row>
    <row r="237" spans="2:46" ht="18" customHeight="1">
      <c r="B237" s="700"/>
      <c r="C237" s="701"/>
      <c r="D237" s="701"/>
      <c r="E237" s="701"/>
      <c r="F237" s="701"/>
      <c r="G237" s="701"/>
      <c r="H237" s="701"/>
      <c r="I237" s="702"/>
      <c r="J237" s="700"/>
      <c r="K237" s="701"/>
      <c r="L237" s="701"/>
      <c r="M237" s="701"/>
      <c r="N237" s="704"/>
      <c r="O237" s="115">
        <f>'報告書（事業主控）'!O237</f>
        <v>0</v>
      </c>
      <c r="P237" s="116" t="s">
        <v>45</v>
      </c>
      <c r="Q237" s="115">
        <f>'報告書（事業主控）'!Q237</f>
        <v>0</v>
      </c>
      <c r="R237" s="116" t="s">
        <v>46</v>
      </c>
      <c r="S237" s="115">
        <f>'報告書（事業主控）'!S237</f>
        <v>0</v>
      </c>
      <c r="T237" s="706" t="s">
        <v>48</v>
      </c>
      <c r="U237" s="706"/>
      <c r="V237" s="678">
        <f>'報告書（事業主控）'!V237</f>
        <v>0</v>
      </c>
      <c r="W237" s="679"/>
      <c r="X237" s="679"/>
      <c r="Y237" s="679"/>
      <c r="Z237" s="678">
        <f>'報告書（事業主控）'!Z237</f>
        <v>0</v>
      </c>
      <c r="AA237" s="679"/>
      <c r="AB237" s="679"/>
      <c r="AC237" s="679"/>
      <c r="AD237" s="678">
        <f>'報告書（事業主控）'!AD237</f>
        <v>0</v>
      </c>
      <c r="AE237" s="679"/>
      <c r="AF237" s="679"/>
      <c r="AG237" s="679"/>
      <c r="AH237" s="678">
        <f>'報告書（事業主控）'!AH237</f>
        <v>0</v>
      </c>
      <c r="AI237" s="679"/>
      <c r="AJ237" s="679"/>
      <c r="AK237" s="680"/>
      <c r="AL237" s="407">
        <f>'報告書（事業主控）'!AL237</f>
        <v>0</v>
      </c>
      <c r="AM237" s="677"/>
      <c r="AN237" s="671">
        <f>'報告書（事業主控）'!AN237</f>
        <v>0</v>
      </c>
      <c r="AO237" s="672"/>
      <c r="AP237" s="672"/>
      <c r="AQ237" s="672"/>
      <c r="AR237" s="672"/>
      <c r="AS237" s="75"/>
      <c r="AT237" s="85"/>
    </row>
    <row r="238" spans="2:46" ht="18" customHeight="1">
      <c r="B238" s="697">
        <f>'報告書（事業主控）'!B238</f>
        <v>0</v>
      </c>
      <c r="C238" s="698"/>
      <c r="D238" s="698"/>
      <c r="E238" s="698"/>
      <c r="F238" s="698"/>
      <c r="G238" s="698"/>
      <c r="H238" s="698"/>
      <c r="I238" s="699"/>
      <c r="J238" s="697">
        <f>'報告書（事業主控）'!J238</f>
        <v>0</v>
      </c>
      <c r="K238" s="698"/>
      <c r="L238" s="698"/>
      <c r="M238" s="698"/>
      <c r="N238" s="703"/>
      <c r="O238" s="110">
        <f>'報告書（事業主控）'!O238</f>
        <v>0</v>
      </c>
      <c r="P238" s="92" t="s">
        <v>45</v>
      </c>
      <c r="Q238" s="110">
        <f>'報告書（事業主控）'!Q238</f>
        <v>0</v>
      </c>
      <c r="R238" s="92" t="s">
        <v>46</v>
      </c>
      <c r="S238" s="110">
        <f>'報告書（事業主控）'!S238</f>
        <v>0</v>
      </c>
      <c r="T238" s="705" t="s">
        <v>47</v>
      </c>
      <c r="U238" s="705"/>
      <c r="V238" s="707">
        <f>'報告書（事業主控）'!V238</f>
        <v>0</v>
      </c>
      <c r="W238" s="708"/>
      <c r="X238" s="708"/>
      <c r="Y238" s="97"/>
      <c r="Z238" s="70"/>
      <c r="AA238" s="113"/>
      <c r="AB238" s="113"/>
      <c r="AC238" s="97"/>
      <c r="AD238" s="70"/>
      <c r="AE238" s="113"/>
      <c r="AF238" s="113"/>
      <c r="AG238" s="97"/>
      <c r="AH238" s="674">
        <f>'報告書（事業主控）'!AH238</f>
        <v>0</v>
      </c>
      <c r="AI238" s="675"/>
      <c r="AJ238" s="675"/>
      <c r="AK238" s="676"/>
      <c r="AL238" s="70"/>
      <c r="AM238" s="71"/>
      <c r="AN238" s="674">
        <f>'報告書（事業主控）'!AN238</f>
        <v>0</v>
      </c>
      <c r="AO238" s="675"/>
      <c r="AP238" s="675"/>
      <c r="AQ238" s="675"/>
      <c r="AR238" s="675"/>
      <c r="AS238" s="114"/>
      <c r="AT238" s="85"/>
    </row>
    <row r="239" spans="2:46" ht="18" customHeight="1">
      <c r="B239" s="700"/>
      <c r="C239" s="701"/>
      <c r="D239" s="701"/>
      <c r="E239" s="701"/>
      <c r="F239" s="701"/>
      <c r="G239" s="701"/>
      <c r="H239" s="701"/>
      <c r="I239" s="702"/>
      <c r="J239" s="700"/>
      <c r="K239" s="701"/>
      <c r="L239" s="701"/>
      <c r="M239" s="701"/>
      <c r="N239" s="704"/>
      <c r="O239" s="115">
        <f>'報告書（事業主控）'!O239</f>
        <v>0</v>
      </c>
      <c r="P239" s="116" t="s">
        <v>45</v>
      </c>
      <c r="Q239" s="115">
        <f>'報告書（事業主控）'!Q239</f>
        <v>0</v>
      </c>
      <c r="R239" s="116" t="s">
        <v>46</v>
      </c>
      <c r="S239" s="115">
        <f>'報告書（事業主控）'!S239</f>
        <v>0</v>
      </c>
      <c r="T239" s="706" t="s">
        <v>48</v>
      </c>
      <c r="U239" s="706"/>
      <c r="V239" s="678">
        <f>'報告書（事業主控）'!V239</f>
        <v>0</v>
      </c>
      <c r="W239" s="679"/>
      <c r="X239" s="679"/>
      <c r="Y239" s="679"/>
      <c r="Z239" s="678">
        <f>'報告書（事業主控）'!Z239</f>
        <v>0</v>
      </c>
      <c r="AA239" s="679"/>
      <c r="AB239" s="679"/>
      <c r="AC239" s="679"/>
      <c r="AD239" s="678">
        <f>'報告書（事業主控）'!AD239</f>
        <v>0</v>
      </c>
      <c r="AE239" s="679"/>
      <c r="AF239" s="679"/>
      <c r="AG239" s="679"/>
      <c r="AH239" s="678">
        <f>'報告書（事業主控）'!AH239</f>
        <v>0</v>
      </c>
      <c r="AI239" s="679"/>
      <c r="AJ239" s="679"/>
      <c r="AK239" s="680"/>
      <c r="AL239" s="407">
        <f>'報告書（事業主控）'!AL239</f>
        <v>0</v>
      </c>
      <c r="AM239" s="677"/>
      <c r="AN239" s="671">
        <f>'報告書（事業主控）'!AN239</f>
        <v>0</v>
      </c>
      <c r="AO239" s="672"/>
      <c r="AP239" s="672"/>
      <c r="AQ239" s="672"/>
      <c r="AR239" s="672"/>
      <c r="AS239" s="75"/>
      <c r="AT239" s="85"/>
    </row>
    <row r="240" spans="2:46" ht="18" customHeight="1">
      <c r="B240" s="697">
        <f>'報告書（事業主控）'!B240</f>
        <v>0</v>
      </c>
      <c r="C240" s="698"/>
      <c r="D240" s="698"/>
      <c r="E240" s="698"/>
      <c r="F240" s="698"/>
      <c r="G240" s="698"/>
      <c r="H240" s="698"/>
      <c r="I240" s="699"/>
      <c r="J240" s="697">
        <f>'報告書（事業主控）'!J240</f>
        <v>0</v>
      </c>
      <c r="K240" s="698"/>
      <c r="L240" s="698"/>
      <c r="M240" s="698"/>
      <c r="N240" s="703"/>
      <c r="O240" s="110">
        <f>'報告書（事業主控）'!O240</f>
        <v>0</v>
      </c>
      <c r="P240" s="92" t="s">
        <v>45</v>
      </c>
      <c r="Q240" s="110">
        <f>'報告書（事業主控）'!Q240</f>
        <v>0</v>
      </c>
      <c r="R240" s="92" t="s">
        <v>46</v>
      </c>
      <c r="S240" s="110">
        <f>'報告書（事業主控）'!S240</f>
        <v>0</v>
      </c>
      <c r="T240" s="705" t="s">
        <v>47</v>
      </c>
      <c r="U240" s="705"/>
      <c r="V240" s="707">
        <f>'報告書（事業主控）'!V240</f>
        <v>0</v>
      </c>
      <c r="W240" s="708"/>
      <c r="X240" s="708"/>
      <c r="Y240" s="97"/>
      <c r="Z240" s="70"/>
      <c r="AA240" s="113"/>
      <c r="AB240" s="113"/>
      <c r="AC240" s="97"/>
      <c r="AD240" s="70"/>
      <c r="AE240" s="113"/>
      <c r="AF240" s="113"/>
      <c r="AG240" s="97"/>
      <c r="AH240" s="674">
        <f>'報告書（事業主控）'!AH240</f>
        <v>0</v>
      </c>
      <c r="AI240" s="675"/>
      <c r="AJ240" s="675"/>
      <c r="AK240" s="676"/>
      <c r="AL240" s="70"/>
      <c r="AM240" s="71"/>
      <c r="AN240" s="674">
        <f>'報告書（事業主控）'!AN240</f>
        <v>0</v>
      </c>
      <c r="AO240" s="675"/>
      <c r="AP240" s="675"/>
      <c r="AQ240" s="675"/>
      <c r="AR240" s="675"/>
      <c r="AS240" s="114"/>
      <c r="AT240" s="85"/>
    </row>
    <row r="241" spans="2:46" ht="18" customHeight="1">
      <c r="B241" s="700"/>
      <c r="C241" s="701"/>
      <c r="D241" s="701"/>
      <c r="E241" s="701"/>
      <c r="F241" s="701"/>
      <c r="G241" s="701"/>
      <c r="H241" s="701"/>
      <c r="I241" s="702"/>
      <c r="J241" s="700"/>
      <c r="K241" s="701"/>
      <c r="L241" s="701"/>
      <c r="M241" s="701"/>
      <c r="N241" s="704"/>
      <c r="O241" s="115">
        <f>'報告書（事業主控）'!O241</f>
        <v>0</v>
      </c>
      <c r="P241" s="116" t="s">
        <v>45</v>
      </c>
      <c r="Q241" s="115">
        <f>'報告書（事業主控）'!Q241</f>
        <v>0</v>
      </c>
      <c r="R241" s="116" t="s">
        <v>46</v>
      </c>
      <c r="S241" s="115">
        <f>'報告書（事業主控）'!S241</f>
        <v>0</v>
      </c>
      <c r="T241" s="706" t="s">
        <v>48</v>
      </c>
      <c r="U241" s="706"/>
      <c r="V241" s="678">
        <f>'報告書（事業主控）'!V241</f>
        <v>0</v>
      </c>
      <c r="W241" s="679"/>
      <c r="X241" s="679"/>
      <c r="Y241" s="679"/>
      <c r="Z241" s="678">
        <f>'報告書（事業主控）'!Z241</f>
        <v>0</v>
      </c>
      <c r="AA241" s="679"/>
      <c r="AB241" s="679"/>
      <c r="AC241" s="679"/>
      <c r="AD241" s="678">
        <f>'報告書（事業主控）'!AD241</f>
        <v>0</v>
      </c>
      <c r="AE241" s="679"/>
      <c r="AF241" s="679"/>
      <c r="AG241" s="679"/>
      <c r="AH241" s="678">
        <f>'報告書（事業主控）'!AH241</f>
        <v>0</v>
      </c>
      <c r="AI241" s="679"/>
      <c r="AJ241" s="679"/>
      <c r="AK241" s="680"/>
      <c r="AL241" s="407">
        <f>'報告書（事業主控）'!AL241</f>
        <v>0</v>
      </c>
      <c r="AM241" s="677"/>
      <c r="AN241" s="671">
        <f>'報告書（事業主控）'!AN241</f>
        <v>0</v>
      </c>
      <c r="AO241" s="672"/>
      <c r="AP241" s="672"/>
      <c r="AQ241" s="672"/>
      <c r="AR241" s="672"/>
      <c r="AS241" s="75"/>
      <c r="AT241" s="85"/>
    </row>
    <row r="242" spans="2:46" ht="18" customHeight="1">
      <c r="B242" s="430" t="s">
        <v>134</v>
      </c>
      <c r="C242" s="431"/>
      <c r="D242" s="431"/>
      <c r="E242" s="432"/>
      <c r="F242" s="688">
        <f>'報告書（事業主控）'!F242</f>
        <v>0</v>
      </c>
      <c r="G242" s="689"/>
      <c r="H242" s="689"/>
      <c r="I242" s="689"/>
      <c r="J242" s="689"/>
      <c r="K242" s="689"/>
      <c r="L242" s="689"/>
      <c r="M242" s="689"/>
      <c r="N242" s="690"/>
      <c r="O242" s="786" t="s">
        <v>62</v>
      </c>
      <c r="P242" s="787"/>
      <c r="Q242" s="787"/>
      <c r="R242" s="787"/>
      <c r="S242" s="787"/>
      <c r="T242" s="787"/>
      <c r="U242" s="788"/>
      <c r="V242" s="674">
        <f>'報告書（事業主控）'!V242</f>
        <v>0</v>
      </c>
      <c r="W242" s="675"/>
      <c r="X242" s="675"/>
      <c r="Y242" s="676"/>
      <c r="Z242" s="70"/>
      <c r="AA242" s="113"/>
      <c r="AB242" s="113"/>
      <c r="AC242" s="97"/>
      <c r="AD242" s="70"/>
      <c r="AE242" s="113"/>
      <c r="AF242" s="113"/>
      <c r="AG242" s="97"/>
      <c r="AH242" s="674">
        <f>'報告書（事業主控）'!AH242</f>
        <v>0</v>
      </c>
      <c r="AI242" s="675"/>
      <c r="AJ242" s="675"/>
      <c r="AK242" s="676"/>
      <c r="AL242" s="70"/>
      <c r="AM242" s="71"/>
      <c r="AN242" s="674">
        <f>'報告書（事業主控）'!AN242</f>
        <v>0</v>
      </c>
      <c r="AO242" s="675"/>
      <c r="AP242" s="675"/>
      <c r="AQ242" s="675"/>
      <c r="AR242" s="675"/>
      <c r="AS242" s="114"/>
      <c r="AT242" s="85"/>
    </row>
    <row r="243" spans="2:46" ht="18" customHeight="1">
      <c r="B243" s="433"/>
      <c r="C243" s="434"/>
      <c r="D243" s="434"/>
      <c r="E243" s="435"/>
      <c r="F243" s="691"/>
      <c r="G243" s="692"/>
      <c r="H243" s="692"/>
      <c r="I243" s="692"/>
      <c r="J243" s="692"/>
      <c r="K243" s="692"/>
      <c r="L243" s="692"/>
      <c r="M243" s="692"/>
      <c r="N243" s="693"/>
      <c r="O243" s="789"/>
      <c r="P243" s="790"/>
      <c r="Q243" s="790"/>
      <c r="R243" s="790"/>
      <c r="S243" s="790"/>
      <c r="T243" s="790"/>
      <c r="U243" s="791"/>
      <c r="V243" s="401">
        <f>'報告書（事業主控）'!V243</f>
        <v>0</v>
      </c>
      <c r="W243" s="640"/>
      <c r="X243" s="640"/>
      <c r="Y243" s="643"/>
      <c r="Z243" s="401">
        <f>'報告書（事業主控）'!Z243</f>
        <v>0</v>
      </c>
      <c r="AA243" s="641"/>
      <c r="AB243" s="641"/>
      <c r="AC243" s="642"/>
      <c r="AD243" s="401">
        <f>'報告書（事業主控）'!AD243</f>
        <v>0</v>
      </c>
      <c r="AE243" s="641"/>
      <c r="AF243" s="641"/>
      <c r="AG243" s="642"/>
      <c r="AH243" s="401">
        <f>'報告書（事業主控）'!AH243</f>
        <v>0</v>
      </c>
      <c r="AI243" s="402"/>
      <c r="AJ243" s="402"/>
      <c r="AK243" s="402"/>
      <c r="AL243" s="340"/>
      <c r="AM243" s="341"/>
      <c r="AN243" s="401">
        <f>'報告書（事業主控）'!AN243</f>
        <v>0</v>
      </c>
      <c r="AO243" s="640"/>
      <c r="AP243" s="640"/>
      <c r="AQ243" s="640"/>
      <c r="AR243" s="640"/>
      <c r="AS243" s="327"/>
      <c r="AT243" s="85"/>
    </row>
    <row r="244" spans="2:46" ht="18" customHeight="1">
      <c r="B244" s="436"/>
      <c r="C244" s="437"/>
      <c r="D244" s="437"/>
      <c r="E244" s="438"/>
      <c r="F244" s="694"/>
      <c r="G244" s="695"/>
      <c r="H244" s="695"/>
      <c r="I244" s="695"/>
      <c r="J244" s="695"/>
      <c r="K244" s="695"/>
      <c r="L244" s="695"/>
      <c r="M244" s="695"/>
      <c r="N244" s="696"/>
      <c r="O244" s="792"/>
      <c r="P244" s="793"/>
      <c r="Q244" s="793"/>
      <c r="R244" s="793"/>
      <c r="S244" s="793"/>
      <c r="T244" s="793"/>
      <c r="U244" s="794"/>
      <c r="V244" s="671">
        <f>'報告書（事業主控）'!V244</f>
        <v>0</v>
      </c>
      <c r="W244" s="672"/>
      <c r="X244" s="672"/>
      <c r="Y244" s="673"/>
      <c r="Z244" s="671">
        <f>'報告書（事業主控）'!Z244</f>
        <v>0</v>
      </c>
      <c r="AA244" s="672"/>
      <c r="AB244" s="672"/>
      <c r="AC244" s="673"/>
      <c r="AD244" s="671">
        <f>'報告書（事業主控）'!AD244</f>
        <v>0</v>
      </c>
      <c r="AE244" s="672"/>
      <c r="AF244" s="672"/>
      <c r="AG244" s="673"/>
      <c r="AH244" s="671">
        <f>'報告書（事業主控）'!AH244</f>
        <v>0</v>
      </c>
      <c r="AI244" s="672"/>
      <c r="AJ244" s="672"/>
      <c r="AK244" s="673"/>
      <c r="AL244" s="74"/>
      <c r="AM244" s="75"/>
      <c r="AN244" s="671">
        <f>'報告書（事業主控）'!AN244</f>
        <v>0</v>
      </c>
      <c r="AO244" s="672"/>
      <c r="AP244" s="672"/>
      <c r="AQ244" s="672"/>
      <c r="AR244" s="672"/>
      <c r="AS244" s="75"/>
      <c r="AT244" s="85"/>
    </row>
    <row r="245" spans="2:46" ht="18" customHeight="1">
      <c r="AN245" s="670">
        <f>'報告書（事業主控）'!AN245</f>
        <v>0</v>
      </c>
      <c r="AO245" s="670"/>
      <c r="AP245" s="670"/>
      <c r="AQ245" s="670"/>
      <c r="AR245" s="670"/>
      <c r="AS245" s="85"/>
      <c r="AT245" s="85"/>
    </row>
    <row r="246" spans="2:46" ht="31.5" customHeight="1">
      <c r="AN246" s="132"/>
      <c r="AO246" s="132"/>
      <c r="AP246" s="132"/>
      <c r="AQ246" s="132"/>
      <c r="AR246" s="132"/>
      <c r="AS246" s="85"/>
      <c r="AT246" s="85"/>
    </row>
    <row r="247" spans="2:46" ht="7.5" customHeight="1">
      <c r="X247" s="84"/>
      <c r="Y247" s="84"/>
      <c r="Z247" s="85"/>
      <c r="AA247" s="85"/>
      <c r="AB247" s="85"/>
      <c r="AC247" s="85"/>
      <c r="AD247" s="85"/>
      <c r="AE247" s="85"/>
      <c r="AF247" s="85"/>
      <c r="AG247" s="85"/>
      <c r="AH247" s="85"/>
      <c r="AI247" s="85"/>
      <c r="AJ247" s="85"/>
      <c r="AK247" s="85"/>
      <c r="AL247" s="85"/>
      <c r="AM247" s="85"/>
      <c r="AN247" s="85"/>
      <c r="AO247" s="85"/>
      <c r="AP247" s="85"/>
      <c r="AQ247" s="85"/>
      <c r="AR247" s="85"/>
      <c r="AS247" s="85"/>
    </row>
    <row r="248" spans="2:46" ht="10.5" customHeight="1">
      <c r="X248" s="84"/>
      <c r="Y248" s="84"/>
      <c r="Z248" s="85"/>
      <c r="AA248" s="85"/>
      <c r="AB248" s="85"/>
      <c r="AC248" s="85"/>
      <c r="AD248" s="85"/>
      <c r="AE248" s="85"/>
      <c r="AF248" s="85"/>
      <c r="AG248" s="85"/>
      <c r="AH248" s="85"/>
      <c r="AI248" s="85"/>
      <c r="AJ248" s="85"/>
      <c r="AK248" s="85"/>
      <c r="AL248" s="85"/>
      <c r="AM248" s="85"/>
      <c r="AN248" s="85"/>
      <c r="AO248" s="85"/>
      <c r="AP248" s="85"/>
      <c r="AQ248" s="85"/>
      <c r="AR248" s="85"/>
      <c r="AS248" s="85"/>
    </row>
    <row r="249" spans="2:46" ht="5.25" customHeight="1">
      <c r="X249" s="84"/>
      <c r="Y249" s="84"/>
      <c r="Z249" s="85"/>
      <c r="AA249" s="85"/>
      <c r="AB249" s="85"/>
      <c r="AC249" s="85"/>
      <c r="AD249" s="85"/>
      <c r="AE249" s="85"/>
      <c r="AF249" s="85"/>
      <c r="AG249" s="85"/>
      <c r="AH249" s="85"/>
      <c r="AI249" s="85"/>
      <c r="AJ249" s="85"/>
      <c r="AK249" s="85"/>
      <c r="AL249" s="85"/>
      <c r="AM249" s="85"/>
      <c r="AN249" s="85"/>
      <c r="AO249" s="85"/>
      <c r="AP249" s="85"/>
      <c r="AQ249" s="85"/>
      <c r="AR249" s="85"/>
      <c r="AS249" s="85"/>
    </row>
    <row r="250" spans="2:46" ht="5.25" customHeight="1">
      <c r="X250" s="84"/>
      <c r="Y250" s="84"/>
      <c r="Z250" s="85"/>
      <c r="AA250" s="85"/>
      <c r="AB250" s="85"/>
      <c r="AC250" s="85"/>
      <c r="AD250" s="85"/>
      <c r="AE250" s="85"/>
      <c r="AF250" s="85"/>
      <c r="AG250" s="85"/>
      <c r="AH250" s="85"/>
      <c r="AI250" s="85"/>
      <c r="AJ250" s="85"/>
      <c r="AK250" s="85"/>
      <c r="AL250" s="85"/>
      <c r="AM250" s="85"/>
      <c r="AN250" s="85"/>
      <c r="AO250" s="85"/>
      <c r="AP250" s="85"/>
      <c r="AQ250" s="85"/>
      <c r="AR250" s="85"/>
      <c r="AS250" s="85"/>
    </row>
    <row r="251" spans="2:46" ht="5.25" customHeight="1">
      <c r="X251" s="84"/>
      <c r="Y251" s="84"/>
      <c r="Z251" s="85"/>
      <c r="AA251" s="85"/>
      <c r="AB251" s="85"/>
      <c r="AC251" s="85"/>
      <c r="AD251" s="85"/>
      <c r="AE251" s="85"/>
      <c r="AF251" s="85"/>
      <c r="AG251" s="85"/>
      <c r="AH251" s="85"/>
      <c r="AI251" s="85"/>
      <c r="AJ251" s="85"/>
      <c r="AK251" s="85"/>
      <c r="AL251" s="85"/>
      <c r="AM251" s="85"/>
      <c r="AN251" s="85"/>
      <c r="AO251" s="85"/>
      <c r="AP251" s="85"/>
      <c r="AQ251" s="85"/>
      <c r="AR251" s="85"/>
      <c r="AS251" s="85"/>
    </row>
    <row r="252" spans="2:46" ht="5.25" customHeight="1">
      <c r="X252" s="84"/>
      <c r="Y252" s="84"/>
      <c r="Z252" s="85"/>
      <c r="AA252" s="85"/>
      <c r="AB252" s="85"/>
      <c r="AC252" s="85"/>
      <c r="AD252" s="85"/>
      <c r="AE252" s="85"/>
      <c r="AF252" s="85"/>
      <c r="AG252" s="85"/>
      <c r="AH252" s="85"/>
      <c r="AI252" s="85"/>
      <c r="AJ252" s="85"/>
      <c r="AK252" s="85"/>
      <c r="AL252" s="85"/>
      <c r="AM252" s="85"/>
      <c r="AN252" s="85"/>
      <c r="AO252" s="85"/>
      <c r="AP252" s="85"/>
      <c r="AQ252" s="85"/>
      <c r="AR252" s="85"/>
      <c r="AS252" s="85"/>
    </row>
    <row r="253" spans="2:46" ht="17.25" customHeight="1">
      <c r="B253" s="86" t="s">
        <v>50</v>
      </c>
      <c r="L253" s="85"/>
      <c r="M253" s="85"/>
      <c r="N253" s="85"/>
      <c r="O253" s="85"/>
      <c r="P253" s="85"/>
      <c r="Q253" s="85"/>
      <c r="R253" s="85"/>
      <c r="S253" s="87"/>
      <c r="T253" s="87"/>
      <c r="U253" s="87"/>
      <c r="V253" s="87"/>
      <c r="W253" s="87"/>
      <c r="X253" s="85"/>
      <c r="Y253" s="85"/>
      <c r="Z253" s="85"/>
      <c r="AA253" s="85"/>
      <c r="AB253" s="85"/>
      <c r="AC253" s="85"/>
      <c r="AL253" s="88"/>
      <c r="AM253" s="88"/>
      <c r="AN253" s="88"/>
      <c r="AO253" s="88"/>
    </row>
    <row r="254" spans="2:46" ht="12.75" customHeight="1">
      <c r="L254" s="85"/>
      <c r="M254" s="89"/>
      <c r="N254" s="89"/>
      <c r="O254" s="89"/>
      <c r="P254" s="89"/>
      <c r="Q254" s="89"/>
      <c r="R254" s="89"/>
      <c r="S254" s="89"/>
      <c r="T254" s="90"/>
      <c r="U254" s="90"/>
      <c r="V254" s="90"/>
      <c r="W254" s="90"/>
      <c r="X254" s="90"/>
      <c r="Y254" s="90"/>
      <c r="Z254" s="90"/>
      <c r="AA254" s="89"/>
      <c r="AB254" s="89"/>
      <c r="AC254" s="89"/>
      <c r="AL254" s="88"/>
      <c r="AM254" s="850" t="s">
        <v>327</v>
      </c>
      <c r="AN254" s="851"/>
      <c r="AO254" s="851"/>
      <c r="AP254" s="852"/>
    </row>
    <row r="255" spans="2:46" ht="12.75" customHeight="1">
      <c r="L255" s="85"/>
      <c r="M255" s="89"/>
      <c r="N255" s="89"/>
      <c r="O255" s="89"/>
      <c r="P255" s="89"/>
      <c r="Q255" s="89"/>
      <c r="R255" s="89"/>
      <c r="S255" s="89"/>
      <c r="T255" s="90"/>
      <c r="U255" s="90"/>
      <c r="V255" s="90"/>
      <c r="W255" s="90"/>
      <c r="X255" s="90"/>
      <c r="Y255" s="90"/>
      <c r="Z255" s="90"/>
      <c r="AA255" s="89"/>
      <c r="AB255" s="89"/>
      <c r="AC255" s="89"/>
      <c r="AL255" s="88"/>
      <c r="AM255" s="853"/>
      <c r="AN255" s="854"/>
      <c r="AO255" s="854"/>
      <c r="AP255" s="855"/>
    </row>
    <row r="256" spans="2:46" ht="12.75" customHeight="1">
      <c r="L256" s="85"/>
      <c r="M256" s="89"/>
      <c r="N256" s="89"/>
      <c r="O256" s="89"/>
      <c r="P256" s="89"/>
      <c r="Q256" s="89"/>
      <c r="R256" s="89"/>
      <c r="S256" s="89"/>
      <c r="T256" s="89"/>
      <c r="U256" s="89"/>
      <c r="V256" s="89"/>
      <c r="W256" s="89"/>
      <c r="X256" s="89"/>
      <c r="Y256" s="89"/>
      <c r="Z256" s="89"/>
      <c r="AA256" s="89"/>
      <c r="AB256" s="89"/>
      <c r="AC256" s="89"/>
      <c r="AL256" s="88"/>
      <c r="AM256" s="88"/>
      <c r="AN256" s="396"/>
      <c r="AO256" s="396"/>
    </row>
    <row r="257" spans="2:46" ht="6" customHeight="1">
      <c r="L257" s="85"/>
      <c r="M257" s="89"/>
      <c r="N257" s="89"/>
      <c r="O257" s="89"/>
      <c r="P257" s="89"/>
      <c r="Q257" s="89"/>
      <c r="R257" s="89"/>
      <c r="S257" s="89"/>
      <c r="T257" s="89"/>
      <c r="U257" s="89"/>
      <c r="V257" s="89"/>
      <c r="W257" s="89"/>
      <c r="X257" s="89"/>
      <c r="Y257" s="89"/>
      <c r="Z257" s="89"/>
      <c r="AA257" s="89"/>
      <c r="AB257" s="89"/>
      <c r="AC257" s="89"/>
      <c r="AL257" s="88"/>
      <c r="AM257" s="88"/>
    </row>
    <row r="258" spans="2:46" ht="12.75" customHeight="1">
      <c r="B258" s="725" t="s">
        <v>2</v>
      </c>
      <c r="C258" s="726"/>
      <c r="D258" s="726"/>
      <c r="E258" s="726"/>
      <c r="F258" s="726"/>
      <c r="G258" s="726"/>
      <c r="H258" s="726"/>
      <c r="I258" s="726"/>
      <c r="J258" s="750" t="s">
        <v>10</v>
      </c>
      <c r="K258" s="750"/>
      <c r="L258" s="91" t="s">
        <v>3</v>
      </c>
      <c r="M258" s="750" t="s">
        <v>11</v>
      </c>
      <c r="N258" s="750"/>
      <c r="O258" s="756" t="s">
        <v>12</v>
      </c>
      <c r="P258" s="750"/>
      <c r="Q258" s="750"/>
      <c r="R258" s="750"/>
      <c r="S258" s="750"/>
      <c r="T258" s="750"/>
      <c r="U258" s="750" t="s">
        <v>13</v>
      </c>
      <c r="V258" s="750"/>
      <c r="W258" s="750"/>
      <c r="X258" s="85"/>
      <c r="Y258" s="85"/>
      <c r="Z258" s="85"/>
      <c r="AA258" s="85"/>
      <c r="AB258" s="85"/>
      <c r="AC258" s="85"/>
      <c r="AD258" s="92"/>
      <c r="AE258" s="92"/>
      <c r="AF258" s="92"/>
      <c r="AG258" s="92"/>
      <c r="AH258" s="92"/>
      <c r="AI258" s="92"/>
      <c r="AJ258" s="92"/>
      <c r="AK258" s="85"/>
      <c r="AL258" s="520">
        <f ca="1">$AL$9</f>
        <v>30</v>
      </c>
      <c r="AM258" s="521"/>
      <c r="AN258" s="681" t="s">
        <v>4</v>
      </c>
      <c r="AO258" s="681"/>
      <c r="AP258" s="521">
        <v>7</v>
      </c>
      <c r="AQ258" s="521"/>
      <c r="AR258" s="681" t="s">
        <v>5</v>
      </c>
      <c r="AS258" s="747"/>
      <c r="AT258" s="85"/>
    </row>
    <row r="259" spans="2:46" ht="13.5" customHeight="1">
      <c r="B259" s="726"/>
      <c r="C259" s="726"/>
      <c r="D259" s="726"/>
      <c r="E259" s="726"/>
      <c r="F259" s="726"/>
      <c r="G259" s="726"/>
      <c r="H259" s="726"/>
      <c r="I259" s="726"/>
      <c r="J259" s="535">
        <f>$J$10</f>
        <v>0</v>
      </c>
      <c r="K259" s="473">
        <f>$K$10</f>
        <v>0</v>
      </c>
      <c r="L259" s="537">
        <f>$L$10</f>
        <v>0</v>
      </c>
      <c r="M259" s="476">
        <f>$M$10</f>
        <v>0</v>
      </c>
      <c r="N259" s="473">
        <f>$N$10</f>
        <v>0</v>
      </c>
      <c r="O259" s="476">
        <f>$O$10</f>
        <v>0</v>
      </c>
      <c r="P259" s="470">
        <f>$P$10</f>
        <v>0</v>
      </c>
      <c r="Q259" s="470">
        <f>$Q$10</f>
        <v>0</v>
      </c>
      <c r="R259" s="470">
        <f>$R$10</f>
        <v>0</v>
      </c>
      <c r="S259" s="470">
        <f>$S$10</f>
        <v>0</v>
      </c>
      <c r="T259" s="473">
        <f>$T$10</f>
        <v>0</v>
      </c>
      <c r="U259" s="476">
        <f>$U$10</f>
        <v>0</v>
      </c>
      <c r="V259" s="470">
        <f>$V$10</f>
        <v>0</v>
      </c>
      <c r="W259" s="473">
        <f>$W$10</f>
        <v>0</v>
      </c>
      <c r="X259" s="85"/>
      <c r="Y259" s="85"/>
      <c r="Z259" s="85"/>
      <c r="AA259" s="85"/>
      <c r="AB259" s="85"/>
      <c r="AC259" s="85"/>
      <c r="AD259" s="92"/>
      <c r="AE259" s="92"/>
      <c r="AF259" s="92"/>
      <c r="AG259" s="92"/>
      <c r="AH259" s="92"/>
      <c r="AI259" s="92"/>
      <c r="AJ259" s="92"/>
      <c r="AK259" s="85"/>
      <c r="AL259" s="522"/>
      <c r="AM259" s="523"/>
      <c r="AN259" s="682"/>
      <c r="AO259" s="682"/>
      <c r="AP259" s="523"/>
      <c r="AQ259" s="523"/>
      <c r="AR259" s="682"/>
      <c r="AS259" s="764"/>
      <c r="AT259" s="85"/>
    </row>
    <row r="260" spans="2:46" ht="9" customHeight="1">
      <c r="B260" s="726"/>
      <c r="C260" s="726"/>
      <c r="D260" s="726"/>
      <c r="E260" s="726"/>
      <c r="F260" s="726"/>
      <c r="G260" s="726"/>
      <c r="H260" s="726"/>
      <c r="I260" s="726"/>
      <c r="J260" s="536"/>
      <c r="K260" s="474"/>
      <c r="L260" s="538"/>
      <c r="M260" s="477"/>
      <c r="N260" s="474"/>
      <c r="O260" s="477"/>
      <c r="P260" s="471"/>
      <c r="Q260" s="471"/>
      <c r="R260" s="471"/>
      <c r="S260" s="471"/>
      <c r="T260" s="474"/>
      <c r="U260" s="477"/>
      <c r="V260" s="471"/>
      <c r="W260" s="474"/>
      <c r="X260" s="85"/>
      <c r="Y260" s="85"/>
      <c r="Z260" s="85"/>
      <c r="AA260" s="85"/>
      <c r="AB260" s="85"/>
      <c r="AC260" s="85"/>
      <c r="AD260" s="92"/>
      <c r="AE260" s="92"/>
      <c r="AF260" s="92"/>
      <c r="AG260" s="92"/>
      <c r="AH260" s="92"/>
      <c r="AI260" s="92"/>
      <c r="AJ260" s="92"/>
      <c r="AK260" s="85"/>
      <c r="AL260" s="524"/>
      <c r="AM260" s="525"/>
      <c r="AN260" s="683"/>
      <c r="AO260" s="683"/>
      <c r="AP260" s="525"/>
      <c r="AQ260" s="525"/>
      <c r="AR260" s="683"/>
      <c r="AS260" s="749"/>
      <c r="AT260" s="85"/>
    </row>
    <row r="261" spans="2:46" ht="6" customHeight="1">
      <c r="B261" s="727"/>
      <c r="C261" s="727"/>
      <c r="D261" s="727"/>
      <c r="E261" s="727"/>
      <c r="F261" s="727"/>
      <c r="G261" s="727"/>
      <c r="H261" s="727"/>
      <c r="I261" s="727"/>
      <c r="J261" s="536"/>
      <c r="K261" s="475"/>
      <c r="L261" s="539"/>
      <c r="M261" s="478"/>
      <c r="N261" s="475"/>
      <c r="O261" s="478"/>
      <c r="P261" s="472"/>
      <c r="Q261" s="472"/>
      <c r="R261" s="472"/>
      <c r="S261" s="472"/>
      <c r="T261" s="475"/>
      <c r="U261" s="478"/>
      <c r="V261" s="472"/>
      <c r="W261" s="475"/>
      <c r="X261" s="85"/>
      <c r="Y261" s="85"/>
      <c r="Z261" s="85"/>
      <c r="AA261" s="85"/>
      <c r="AB261" s="85"/>
      <c r="AC261" s="85"/>
      <c r="AD261" s="85"/>
      <c r="AE261" s="85"/>
      <c r="AF261" s="85"/>
      <c r="AG261" s="85"/>
      <c r="AH261" s="85"/>
      <c r="AI261" s="85"/>
      <c r="AJ261" s="85"/>
      <c r="AK261" s="85"/>
      <c r="AT261" s="85"/>
    </row>
    <row r="262" spans="2:46" ht="15" customHeight="1">
      <c r="B262" s="709" t="s">
        <v>51</v>
      </c>
      <c r="C262" s="710"/>
      <c r="D262" s="710"/>
      <c r="E262" s="710"/>
      <c r="F262" s="710"/>
      <c r="G262" s="710"/>
      <c r="H262" s="710"/>
      <c r="I262" s="711"/>
      <c r="J262" s="709" t="s">
        <v>6</v>
      </c>
      <c r="K262" s="710"/>
      <c r="L262" s="710"/>
      <c r="M262" s="710"/>
      <c r="N262" s="718"/>
      <c r="O262" s="721" t="s">
        <v>52</v>
      </c>
      <c r="P262" s="710"/>
      <c r="Q262" s="710"/>
      <c r="R262" s="710"/>
      <c r="S262" s="710"/>
      <c r="T262" s="710"/>
      <c r="U262" s="711"/>
      <c r="V262" s="93" t="s">
        <v>53</v>
      </c>
      <c r="W262" s="94"/>
      <c r="X262" s="94"/>
      <c r="Y262" s="724" t="s">
        <v>54</v>
      </c>
      <c r="Z262" s="724"/>
      <c r="AA262" s="724"/>
      <c r="AB262" s="724"/>
      <c r="AC262" s="724"/>
      <c r="AD262" s="724"/>
      <c r="AE262" s="724"/>
      <c r="AF262" s="724"/>
      <c r="AG262" s="724"/>
      <c r="AH262" s="724"/>
      <c r="AI262" s="94"/>
      <c r="AJ262" s="94"/>
      <c r="AK262" s="95"/>
      <c r="AL262" s="785" t="s">
        <v>55</v>
      </c>
      <c r="AM262" s="785"/>
      <c r="AN262" s="777" t="s">
        <v>61</v>
      </c>
      <c r="AO262" s="777"/>
      <c r="AP262" s="777"/>
      <c r="AQ262" s="777"/>
      <c r="AR262" s="777"/>
      <c r="AS262" s="778"/>
      <c r="AT262" s="85"/>
    </row>
    <row r="263" spans="2:46" ht="13.5" customHeight="1">
      <c r="B263" s="712"/>
      <c r="C263" s="713"/>
      <c r="D263" s="713"/>
      <c r="E263" s="713"/>
      <c r="F263" s="713"/>
      <c r="G263" s="713"/>
      <c r="H263" s="713"/>
      <c r="I263" s="714"/>
      <c r="J263" s="712"/>
      <c r="K263" s="713"/>
      <c r="L263" s="713"/>
      <c r="M263" s="713"/>
      <c r="N263" s="719"/>
      <c r="O263" s="722"/>
      <c r="P263" s="713"/>
      <c r="Q263" s="713"/>
      <c r="R263" s="713"/>
      <c r="S263" s="713"/>
      <c r="T263" s="713"/>
      <c r="U263" s="714"/>
      <c r="V263" s="728" t="s">
        <v>7</v>
      </c>
      <c r="W263" s="729"/>
      <c r="X263" s="729"/>
      <c r="Y263" s="730"/>
      <c r="Z263" s="734" t="s">
        <v>16</v>
      </c>
      <c r="AA263" s="735"/>
      <c r="AB263" s="735"/>
      <c r="AC263" s="736"/>
      <c r="AD263" s="740" t="s">
        <v>17</v>
      </c>
      <c r="AE263" s="741"/>
      <c r="AF263" s="741"/>
      <c r="AG263" s="742"/>
      <c r="AH263" s="746" t="s">
        <v>135</v>
      </c>
      <c r="AI263" s="681"/>
      <c r="AJ263" s="681"/>
      <c r="AK263" s="747"/>
      <c r="AL263" s="684" t="s">
        <v>18</v>
      </c>
      <c r="AM263" s="685"/>
      <c r="AN263" s="757" t="s">
        <v>19</v>
      </c>
      <c r="AO263" s="758"/>
      <c r="AP263" s="758"/>
      <c r="AQ263" s="758"/>
      <c r="AR263" s="759"/>
      <c r="AS263" s="760"/>
      <c r="AT263" s="85"/>
    </row>
    <row r="264" spans="2:46" ht="13.5" customHeight="1">
      <c r="B264" s="808"/>
      <c r="C264" s="809"/>
      <c r="D264" s="809"/>
      <c r="E264" s="809"/>
      <c r="F264" s="809"/>
      <c r="G264" s="809"/>
      <c r="H264" s="809"/>
      <c r="I264" s="810"/>
      <c r="J264" s="808"/>
      <c r="K264" s="809"/>
      <c r="L264" s="809"/>
      <c r="M264" s="809"/>
      <c r="N264" s="811"/>
      <c r="O264" s="820"/>
      <c r="P264" s="809"/>
      <c r="Q264" s="809"/>
      <c r="R264" s="809"/>
      <c r="S264" s="809"/>
      <c r="T264" s="809"/>
      <c r="U264" s="810"/>
      <c r="V264" s="731"/>
      <c r="W264" s="732"/>
      <c r="X264" s="732"/>
      <c r="Y264" s="733"/>
      <c r="Z264" s="737"/>
      <c r="AA264" s="738"/>
      <c r="AB264" s="738"/>
      <c r="AC264" s="739"/>
      <c r="AD264" s="743"/>
      <c r="AE264" s="744"/>
      <c r="AF264" s="744"/>
      <c r="AG264" s="745"/>
      <c r="AH264" s="748"/>
      <c r="AI264" s="683"/>
      <c r="AJ264" s="683"/>
      <c r="AK264" s="749"/>
      <c r="AL264" s="686"/>
      <c r="AM264" s="687"/>
      <c r="AN264" s="799"/>
      <c r="AO264" s="799"/>
      <c r="AP264" s="799"/>
      <c r="AQ264" s="799"/>
      <c r="AR264" s="799"/>
      <c r="AS264" s="800"/>
      <c r="AT264" s="85"/>
    </row>
    <row r="265" spans="2:46" ht="18" customHeight="1">
      <c r="B265" s="751">
        <f>'報告書（事業主控）'!B265</f>
        <v>0</v>
      </c>
      <c r="C265" s="752"/>
      <c r="D265" s="752"/>
      <c r="E265" s="752"/>
      <c r="F265" s="752"/>
      <c r="G265" s="752"/>
      <c r="H265" s="752"/>
      <c r="I265" s="753"/>
      <c r="J265" s="751">
        <f>'報告書（事業主控）'!J265</f>
        <v>0</v>
      </c>
      <c r="K265" s="752"/>
      <c r="L265" s="752"/>
      <c r="M265" s="752"/>
      <c r="N265" s="754"/>
      <c r="O265" s="106">
        <f>'報告書（事業主控）'!O265</f>
        <v>0</v>
      </c>
      <c r="P265" s="107" t="s">
        <v>45</v>
      </c>
      <c r="Q265" s="106">
        <f>'報告書（事業主控）'!Q265</f>
        <v>0</v>
      </c>
      <c r="R265" s="107" t="s">
        <v>46</v>
      </c>
      <c r="S265" s="106">
        <f>'報告書（事業主控）'!S265</f>
        <v>0</v>
      </c>
      <c r="T265" s="755" t="s">
        <v>47</v>
      </c>
      <c r="U265" s="755"/>
      <c r="V265" s="707">
        <f>'報告書（事業主控）'!V265</f>
        <v>0</v>
      </c>
      <c r="W265" s="708"/>
      <c r="X265" s="708"/>
      <c r="Y265" s="96" t="s">
        <v>8</v>
      </c>
      <c r="Z265" s="70"/>
      <c r="AA265" s="113"/>
      <c r="AB265" s="113"/>
      <c r="AC265" s="96" t="s">
        <v>8</v>
      </c>
      <c r="AD265" s="70"/>
      <c r="AE265" s="113"/>
      <c r="AF265" s="113"/>
      <c r="AG265" s="109" t="s">
        <v>8</v>
      </c>
      <c r="AH265" s="761">
        <f>'報告書（事業主控）'!AH265</f>
        <v>0</v>
      </c>
      <c r="AI265" s="762"/>
      <c r="AJ265" s="762"/>
      <c r="AK265" s="763"/>
      <c r="AL265" s="70"/>
      <c r="AM265" s="71"/>
      <c r="AN265" s="674">
        <f>'報告書（事業主控）'!AN265</f>
        <v>0</v>
      </c>
      <c r="AO265" s="675"/>
      <c r="AP265" s="675"/>
      <c r="AQ265" s="675"/>
      <c r="AR265" s="675"/>
      <c r="AS265" s="109" t="s">
        <v>8</v>
      </c>
      <c r="AT265" s="85"/>
    </row>
    <row r="266" spans="2:46" ht="18" customHeight="1">
      <c r="B266" s="700"/>
      <c r="C266" s="701"/>
      <c r="D266" s="701"/>
      <c r="E266" s="701"/>
      <c r="F266" s="701"/>
      <c r="G266" s="701"/>
      <c r="H266" s="701"/>
      <c r="I266" s="702"/>
      <c r="J266" s="700"/>
      <c r="K266" s="701"/>
      <c r="L266" s="701"/>
      <c r="M266" s="701"/>
      <c r="N266" s="704"/>
      <c r="O266" s="115">
        <f>'報告書（事業主控）'!O266</f>
        <v>0</v>
      </c>
      <c r="P266" s="116" t="s">
        <v>45</v>
      </c>
      <c r="Q266" s="115">
        <f>'報告書（事業主控）'!Q266</f>
        <v>0</v>
      </c>
      <c r="R266" s="116" t="s">
        <v>46</v>
      </c>
      <c r="S266" s="115">
        <f>'報告書（事業主控）'!S266</f>
        <v>0</v>
      </c>
      <c r="T266" s="706" t="s">
        <v>48</v>
      </c>
      <c r="U266" s="706"/>
      <c r="V266" s="671">
        <f>'報告書（事業主控）'!V266</f>
        <v>0</v>
      </c>
      <c r="W266" s="672"/>
      <c r="X266" s="672"/>
      <c r="Y266" s="672"/>
      <c r="Z266" s="671">
        <f>'報告書（事業主控）'!Z266</f>
        <v>0</v>
      </c>
      <c r="AA266" s="672"/>
      <c r="AB266" s="672"/>
      <c r="AC266" s="672"/>
      <c r="AD266" s="671">
        <f>'報告書（事業主控）'!AD266</f>
        <v>0</v>
      </c>
      <c r="AE266" s="672"/>
      <c r="AF266" s="672"/>
      <c r="AG266" s="673"/>
      <c r="AH266" s="678">
        <f>'報告書（事業主控）'!AH266</f>
        <v>0</v>
      </c>
      <c r="AI266" s="679"/>
      <c r="AJ266" s="679"/>
      <c r="AK266" s="680"/>
      <c r="AL266" s="407">
        <f>'報告書（事業主控）'!AL266</f>
        <v>0</v>
      </c>
      <c r="AM266" s="677"/>
      <c r="AN266" s="671">
        <f>'報告書（事業主控）'!AN266</f>
        <v>0</v>
      </c>
      <c r="AO266" s="672"/>
      <c r="AP266" s="672"/>
      <c r="AQ266" s="672"/>
      <c r="AR266" s="672"/>
      <c r="AS266" s="75"/>
      <c r="AT266" s="85"/>
    </row>
    <row r="267" spans="2:46" ht="18" customHeight="1">
      <c r="B267" s="697">
        <f>'報告書（事業主控）'!B267</f>
        <v>0</v>
      </c>
      <c r="C267" s="698"/>
      <c r="D267" s="698"/>
      <c r="E267" s="698"/>
      <c r="F267" s="698"/>
      <c r="G267" s="698"/>
      <c r="H267" s="698"/>
      <c r="I267" s="699"/>
      <c r="J267" s="697">
        <f>'報告書（事業主控）'!J267</f>
        <v>0</v>
      </c>
      <c r="K267" s="698"/>
      <c r="L267" s="698"/>
      <c r="M267" s="698"/>
      <c r="N267" s="703"/>
      <c r="O267" s="110">
        <f>'報告書（事業主控）'!O267</f>
        <v>0</v>
      </c>
      <c r="P267" s="92" t="s">
        <v>45</v>
      </c>
      <c r="Q267" s="110">
        <f>'報告書（事業主控）'!Q267</f>
        <v>0</v>
      </c>
      <c r="R267" s="92" t="s">
        <v>46</v>
      </c>
      <c r="S267" s="110">
        <f>'報告書（事業主控）'!S267</f>
        <v>0</v>
      </c>
      <c r="T267" s="705" t="s">
        <v>47</v>
      </c>
      <c r="U267" s="705"/>
      <c r="V267" s="707">
        <f>'報告書（事業主控）'!V267</f>
        <v>0</v>
      </c>
      <c r="W267" s="708"/>
      <c r="X267" s="708"/>
      <c r="Y267" s="97"/>
      <c r="Z267" s="70"/>
      <c r="AA267" s="113"/>
      <c r="AB267" s="113"/>
      <c r="AC267" s="97"/>
      <c r="AD267" s="70"/>
      <c r="AE267" s="113"/>
      <c r="AF267" s="113"/>
      <c r="AG267" s="97"/>
      <c r="AH267" s="674">
        <f>'報告書（事業主控）'!AH267</f>
        <v>0</v>
      </c>
      <c r="AI267" s="675"/>
      <c r="AJ267" s="675"/>
      <c r="AK267" s="676"/>
      <c r="AL267" s="70"/>
      <c r="AM267" s="71"/>
      <c r="AN267" s="674">
        <f>'報告書（事業主控）'!AN267</f>
        <v>0</v>
      </c>
      <c r="AO267" s="675"/>
      <c r="AP267" s="675"/>
      <c r="AQ267" s="675"/>
      <c r="AR267" s="675"/>
      <c r="AS267" s="114"/>
      <c r="AT267" s="85"/>
    </row>
    <row r="268" spans="2:46" ht="18" customHeight="1">
      <c r="B268" s="700"/>
      <c r="C268" s="701"/>
      <c r="D268" s="701"/>
      <c r="E268" s="701"/>
      <c r="F268" s="701"/>
      <c r="G268" s="701"/>
      <c r="H268" s="701"/>
      <c r="I268" s="702"/>
      <c r="J268" s="700"/>
      <c r="K268" s="701"/>
      <c r="L268" s="701"/>
      <c r="M268" s="701"/>
      <c r="N268" s="704"/>
      <c r="O268" s="115">
        <f>'報告書（事業主控）'!O268</f>
        <v>0</v>
      </c>
      <c r="P268" s="116" t="s">
        <v>45</v>
      </c>
      <c r="Q268" s="115">
        <f>'報告書（事業主控）'!Q268</f>
        <v>0</v>
      </c>
      <c r="R268" s="116" t="s">
        <v>46</v>
      </c>
      <c r="S268" s="115">
        <f>'報告書（事業主控）'!S268</f>
        <v>0</v>
      </c>
      <c r="T268" s="706" t="s">
        <v>48</v>
      </c>
      <c r="U268" s="706"/>
      <c r="V268" s="678">
        <f>'報告書（事業主控）'!V268</f>
        <v>0</v>
      </c>
      <c r="W268" s="679"/>
      <c r="X268" s="679"/>
      <c r="Y268" s="679"/>
      <c r="Z268" s="678">
        <f>'報告書（事業主控）'!Z268</f>
        <v>0</v>
      </c>
      <c r="AA268" s="679"/>
      <c r="AB268" s="679"/>
      <c r="AC268" s="679"/>
      <c r="AD268" s="678">
        <f>'報告書（事業主控）'!AD268</f>
        <v>0</v>
      </c>
      <c r="AE268" s="679"/>
      <c r="AF268" s="679"/>
      <c r="AG268" s="679"/>
      <c r="AH268" s="678">
        <f>'報告書（事業主控）'!AH268</f>
        <v>0</v>
      </c>
      <c r="AI268" s="679"/>
      <c r="AJ268" s="679"/>
      <c r="AK268" s="680"/>
      <c r="AL268" s="407">
        <f>'報告書（事業主控）'!AL268</f>
        <v>0</v>
      </c>
      <c r="AM268" s="677"/>
      <c r="AN268" s="671">
        <f>'報告書（事業主控）'!AN268</f>
        <v>0</v>
      </c>
      <c r="AO268" s="672"/>
      <c r="AP268" s="672"/>
      <c r="AQ268" s="672"/>
      <c r="AR268" s="672"/>
      <c r="AS268" s="75"/>
      <c r="AT268" s="85"/>
    </row>
    <row r="269" spans="2:46" ht="18" customHeight="1">
      <c r="B269" s="697">
        <f>'報告書（事業主控）'!B269</f>
        <v>0</v>
      </c>
      <c r="C269" s="698"/>
      <c r="D269" s="698"/>
      <c r="E269" s="698"/>
      <c r="F269" s="698"/>
      <c r="G269" s="698"/>
      <c r="H269" s="698"/>
      <c r="I269" s="699"/>
      <c r="J269" s="697">
        <f>'報告書（事業主控）'!J269</f>
        <v>0</v>
      </c>
      <c r="K269" s="698"/>
      <c r="L269" s="698"/>
      <c r="M269" s="698"/>
      <c r="N269" s="703"/>
      <c r="O269" s="110">
        <f>'報告書（事業主控）'!O269</f>
        <v>0</v>
      </c>
      <c r="P269" s="92" t="s">
        <v>45</v>
      </c>
      <c r="Q269" s="110">
        <f>'報告書（事業主控）'!Q269</f>
        <v>0</v>
      </c>
      <c r="R269" s="92" t="s">
        <v>46</v>
      </c>
      <c r="S269" s="110">
        <f>'報告書（事業主控）'!S269</f>
        <v>0</v>
      </c>
      <c r="T269" s="705" t="s">
        <v>47</v>
      </c>
      <c r="U269" s="705"/>
      <c r="V269" s="707">
        <f>'報告書（事業主控）'!V269</f>
        <v>0</v>
      </c>
      <c r="W269" s="708"/>
      <c r="X269" s="708"/>
      <c r="Y269" s="97"/>
      <c r="Z269" s="70"/>
      <c r="AA269" s="113"/>
      <c r="AB269" s="113"/>
      <c r="AC269" s="97"/>
      <c r="AD269" s="70"/>
      <c r="AE269" s="113"/>
      <c r="AF269" s="113"/>
      <c r="AG269" s="97"/>
      <c r="AH269" s="674">
        <f>'報告書（事業主控）'!AH269</f>
        <v>0</v>
      </c>
      <c r="AI269" s="675"/>
      <c r="AJ269" s="675"/>
      <c r="AK269" s="676"/>
      <c r="AL269" s="70"/>
      <c r="AM269" s="71"/>
      <c r="AN269" s="674">
        <f>'報告書（事業主控）'!AN269</f>
        <v>0</v>
      </c>
      <c r="AO269" s="675"/>
      <c r="AP269" s="675"/>
      <c r="AQ269" s="675"/>
      <c r="AR269" s="675"/>
      <c r="AS269" s="114"/>
      <c r="AT269" s="85"/>
    </row>
    <row r="270" spans="2:46" ht="18" customHeight="1">
      <c r="B270" s="700"/>
      <c r="C270" s="701"/>
      <c r="D270" s="701"/>
      <c r="E270" s="701"/>
      <c r="F270" s="701"/>
      <c r="G270" s="701"/>
      <c r="H270" s="701"/>
      <c r="I270" s="702"/>
      <c r="J270" s="700"/>
      <c r="K270" s="701"/>
      <c r="L270" s="701"/>
      <c r="M270" s="701"/>
      <c r="N270" s="704"/>
      <c r="O270" s="115">
        <f>'報告書（事業主控）'!O270</f>
        <v>0</v>
      </c>
      <c r="P270" s="116" t="s">
        <v>45</v>
      </c>
      <c r="Q270" s="115">
        <f>'報告書（事業主控）'!Q270</f>
        <v>0</v>
      </c>
      <c r="R270" s="116" t="s">
        <v>46</v>
      </c>
      <c r="S270" s="115">
        <f>'報告書（事業主控）'!S270</f>
        <v>0</v>
      </c>
      <c r="T270" s="706" t="s">
        <v>48</v>
      </c>
      <c r="U270" s="706"/>
      <c r="V270" s="678">
        <f>'報告書（事業主控）'!V270</f>
        <v>0</v>
      </c>
      <c r="W270" s="679"/>
      <c r="X270" s="679"/>
      <c r="Y270" s="679"/>
      <c r="Z270" s="678">
        <f>'報告書（事業主控）'!Z270</f>
        <v>0</v>
      </c>
      <c r="AA270" s="679"/>
      <c r="AB270" s="679"/>
      <c r="AC270" s="679"/>
      <c r="AD270" s="678">
        <f>'報告書（事業主控）'!AD270</f>
        <v>0</v>
      </c>
      <c r="AE270" s="679"/>
      <c r="AF270" s="679"/>
      <c r="AG270" s="679"/>
      <c r="AH270" s="678">
        <f>'報告書（事業主控）'!AH270</f>
        <v>0</v>
      </c>
      <c r="AI270" s="679"/>
      <c r="AJ270" s="679"/>
      <c r="AK270" s="680"/>
      <c r="AL270" s="407">
        <f>'報告書（事業主控）'!AL270</f>
        <v>0</v>
      </c>
      <c r="AM270" s="677"/>
      <c r="AN270" s="671">
        <f>'報告書（事業主控）'!AN270</f>
        <v>0</v>
      </c>
      <c r="AO270" s="672"/>
      <c r="AP270" s="672"/>
      <c r="AQ270" s="672"/>
      <c r="AR270" s="672"/>
      <c r="AS270" s="75"/>
      <c r="AT270" s="85"/>
    </row>
    <row r="271" spans="2:46" ht="18" customHeight="1">
      <c r="B271" s="697">
        <f>'報告書（事業主控）'!B271</f>
        <v>0</v>
      </c>
      <c r="C271" s="698"/>
      <c r="D271" s="698"/>
      <c r="E271" s="698"/>
      <c r="F271" s="698"/>
      <c r="G271" s="698"/>
      <c r="H271" s="698"/>
      <c r="I271" s="699"/>
      <c r="J271" s="697">
        <f>'報告書（事業主控）'!J271</f>
        <v>0</v>
      </c>
      <c r="K271" s="698"/>
      <c r="L271" s="698"/>
      <c r="M271" s="698"/>
      <c r="N271" s="703"/>
      <c r="O271" s="110">
        <f>'報告書（事業主控）'!O271</f>
        <v>0</v>
      </c>
      <c r="P271" s="92" t="s">
        <v>45</v>
      </c>
      <c r="Q271" s="110">
        <f>'報告書（事業主控）'!Q271</f>
        <v>0</v>
      </c>
      <c r="R271" s="92" t="s">
        <v>46</v>
      </c>
      <c r="S271" s="110">
        <f>'報告書（事業主控）'!S271</f>
        <v>0</v>
      </c>
      <c r="T271" s="705" t="s">
        <v>47</v>
      </c>
      <c r="U271" s="705"/>
      <c r="V271" s="707">
        <f>'報告書（事業主控）'!V271</f>
        <v>0</v>
      </c>
      <c r="W271" s="708"/>
      <c r="X271" s="708"/>
      <c r="Y271" s="97"/>
      <c r="Z271" s="70"/>
      <c r="AA271" s="113"/>
      <c r="AB271" s="113"/>
      <c r="AC271" s="97"/>
      <c r="AD271" s="70"/>
      <c r="AE271" s="113"/>
      <c r="AF271" s="113"/>
      <c r="AG271" s="97"/>
      <c r="AH271" s="674">
        <f>'報告書（事業主控）'!AH271</f>
        <v>0</v>
      </c>
      <c r="AI271" s="675"/>
      <c r="AJ271" s="675"/>
      <c r="AK271" s="676"/>
      <c r="AL271" s="70"/>
      <c r="AM271" s="71"/>
      <c r="AN271" s="674">
        <f>'報告書（事業主控）'!AN271</f>
        <v>0</v>
      </c>
      <c r="AO271" s="675"/>
      <c r="AP271" s="675"/>
      <c r="AQ271" s="675"/>
      <c r="AR271" s="675"/>
      <c r="AS271" s="114"/>
      <c r="AT271" s="85"/>
    </row>
    <row r="272" spans="2:46" ht="18" customHeight="1">
      <c r="B272" s="700"/>
      <c r="C272" s="701"/>
      <c r="D272" s="701"/>
      <c r="E272" s="701"/>
      <c r="F272" s="701"/>
      <c r="G272" s="701"/>
      <c r="H272" s="701"/>
      <c r="I272" s="702"/>
      <c r="J272" s="700"/>
      <c r="K272" s="701"/>
      <c r="L272" s="701"/>
      <c r="M272" s="701"/>
      <c r="N272" s="704"/>
      <c r="O272" s="115">
        <f>'報告書（事業主控）'!O272</f>
        <v>0</v>
      </c>
      <c r="P272" s="116" t="s">
        <v>45</v>
      </c>
      <c r="Q272" s="115">
        <f>'報告書（事業主控）'!Q272</f>
        <v>0</v>
      </c>
      <c r="R272" s="116" t="s">
        <v>46</v>
      </c>
      <c r="S272" s="115">
        <f>'報告書（事業主控）'!S272</f>
        <v>0</v>
      </c>
      <c r="T272" s="706" t="s">
        <v>48</v>
      </c>
      <c r="U272" s="706"/>
      <c r="V272" s="678">
        <f>'報告書（事業主控）'!V272</f>
        <v>0</v>
      </c>
      <c r="W272" s="679"/>
      <c r="X272" s="679"/>
      <c r="Y272" s="679"/>
      <c r="Z272" s="678">
        <f>'報告書（事業主控）'!Z272</f>
        <v>0</v>
      </c>
      <c r="AA272" s="679"/>
      <c r="AB272" s="679"/>
      <c r="AC272" s="679"/>
      <c r="AD272" s="678">
        <f>'報告書（事業主控）'!AD272</f>
        <v>0</v>
      </c>
      <c r="AE272" s="679"/>
      <c r="AF272" s="679"/>
      <c r="AG272" s="679"/>
      <c r="AH272" s="678">
        <f>'報告書（事業主控）'!AH272</f>
        <v>0</v>
      </c>
      <c r="AI272" s="679"/>
      <c r="AJ272" s="679"/>
      <c r="AK272" s="680"/>
      <c r="AL272" s="407">
        <f>'報告書（事業主控）'!AL272</f>
        <v>0</v>
      </c>
      <c r="AM272" s="677"/>
      <c r="AN272" s="671">
        <f>'報告書（事業主控）'!AN272</f>
        <v>0</v>
      </c>
      <c r="AO272" s="672"/>
      <c r="AP272" s="672"/>
      <c r="AQ272" s="672"/>
      <c r="AR272" s="672"/>
      <c r="AS272" s="75"/>
      <c r="AT272" s="85"/>
    </row>
    <row r="273" spans="2:46" ht="18" customHeight="1">
      <c r="B273" s="697">
        <f>'報告書（事業主控）'!B273</f>
        <v>0</v>
      </c>
      <c r="C273" s="698"/>
      <c r="D273" s="698"/>
      <c r="E273" s="698"/>
      <c r="F273" s="698"/>
      <c r="G273" s="698"/>
      <c r="H273" s="698"/>
      <c r="I273" s="699"/>
      <c r="J273" s="697">
        <f>'報告書（事業主控）'!J273</f>
        <v>0</v>
      </c>
      <c r="K273" s="698"/>
      <c r="L273" s="698"/>
      <c r="M273" s="698"/>
      <c r="N273" s="703"/>
      <c r="O273" s="110">
        <f>'報告書（事業主控）'!O273</f>
        <v>0</v>
      </c>
      <c r="P273" s="92" t="s">
        <v>45</v>
      </c>
      <c r="Q273" s="110">
        <f>'報告書（事業主控）'!Q273</f>
        <v>0</v>
      </c>
      <c r="R273" s="92" t="s">
        <v>46</v>
      </c>
      <c r="S273" s="110">
        <f>'報告書（事業主控）'!S273</f>
        <v>0</v>
      </c>
      <c r="T273" s="705" t="s">
        <v>47</v>
      </c>
      <c r="U273" s="705"/>
      <c r="V273" s="707">
        <f>'報告書（事業主控）'!V273</f>
        <v>0</v>
      </c>
      <c r="W273" s="708"/>
      <c r="X273" s="708"/>
      <c r="Y273" s="97"/>
      <c r="Z273" s="70"/>
      <c r="AA273" s="113"/>
      <c r="AB273" s="113"/>
      <c r="AC273" s="97"/>
      <c r="AD273" s="70"/>
      <c r="AE273" s="113"/>
      <c r="AF273" s="113"/>
      <c r="AG273" s="97"/>
      <c r="AH273" s="674">
        <f>'報告書（事業主控）'!AH273</f>
        <v>0</v>
      </c>
      <c r="AI273" s="675"/>
      <c r="AJ273" s="675"/>
      <c r="AK273" s="676"/>
      <c r="AL273" s="70"/>
      <c r="AM273" s="71"/>
      <c r="AN273" s="674">
        <f>'報告書（事業主控）'!AN273</f>
        <v>0</v>
      </c>
      <c r="AO273" s="675"/>
      <c r="AP273" s="675"/>
      <c r="AQ273" s="675"/>
      <c r="AR273" s="675"/>
      <c r="AS273" s="114"/>
      <c r="AT273" s="85"/>
    </row>
    <row r="274" spans="2:46" ht="18" customHeight="1">
      <c r="B274" s="700"/>
      <c r="C274" s="701"/>
      <c r="D274" s="701"/>
      <c r="E274" s="701"/>
      <c r="F274" s="701"/>
      <c r="G274" s="701"/>
      <c r="H274" s="701"/>
      <c r="I274" s="702"/>
      <c r="J274" s="700"/>
      <c r="K274" s="701"/>
      <c r="L274" s="701"/>
      <c r="M274" s="701"/>
      <c r="N274" s="704"/>
      <c r="O274" s="115">
        <f>'報告書（事業主控）'!O274</f>
        <v>0</v>
      </c>
      <c r="P274" s="116" t="s">
        <v>45</v>
      </c>
      <c r="Q274" s="115">
        <f>'報告書（事業主控）'!Q274</f>
        <v>0</v>
      </c>
      <c r="R274" s="116" t="s">
        <v>46</v>
      </c>
      <c r="S274" s="115">
        <f>'報告書（事業主控）'!S274</f>
        <v>0</v>
      </c>
      <c r="T274" s="706" t="s">
        <v>48</v>
      </c>
      <c r="U274" s="706"/>
      <c r="V274" s="678">
        <f>'報告書（事業主控）'!V274</f>
        <v>0</v>
      </c>
      <c r="W274" s="679"/>
      <c r="X274" s="679"/>
      <c r="Y274" s="679"/>
      <c r="Z274" s="678">
        <f>'報告書（事業主控）'!Z274</f>
        <v>0</v>
      </c>
      <c r="AA274" s="679"/>
      <c r="AB274" s="679"/>
      <c r="AC274" s="679"/>
      <c r="AD274" s="678">
        <f>'報告書（事業主控）'!AD274</f>
        <v>0</v>
      </c>
      <c r="AE274" s="679"/>
      <c r="AF274" s="679"/>
      <c r="AG274" s="679"/>
      <c r="AH274" s="678">
        <f>'報告書（事業主控）'!AH274</f>
        <v>0</v>
      </c>
      <c r="AI274" s="679"/>
      <c r="AJ274" s="679"/>
      <c r="AK274" s="680"/>
      <c r="AL274" s="407">
        <f>'報告書（事業主控）'!AL274</f>
        <v>0</v>
      </c>
      <c r="AM274" s="677"/>
      <c r="AN274" s="671">
        <f>'報告書（事業主控）'!AN274</f>
        <v>0</v>
      </c>
      <c r="AO274" s="672"/>
      <c r="AP274" s="672"/>
      <c r="AQ274" s="672"/>
      <c r="AR274" s="672"/>
      <c r="AS274" s="75"/>
      <c r="AT274" s="85"/>
    </row>
    <row r="275" spans="2:46" ht="18" customHeight="1">
      <c r="B275" s="697">
        <f>'報告書（事業主控）'!B275</f>
        <v>0</v>
      </c>
      <c r="C275" s="698"/>
      <c r="D275" s="698"/>
      <c r="E275" s="698"/>
      <c r="F275" s="698"/>
      <c r="G275" s="698"/>
      <c r="H275" s="698"/>
      <c r="I275" s="699"/>
      <c r="J275" s="697">
        <f>'報告書（事業主控）'!J275</f>
        <v>0</v>
      </c>
      <c r="K275" s="698"/>
      <c r="L275" s="698"/>
      <c r="M275" s="698"/>
      <c r="N275" s="703"/>
      <c r="O275" s="110">
        <f>'報告書（事業主控）'!O275</f>
        <v>0</v>
      </c>
      <c r="P275" s="92" t="s">
        <v>45</v>
      </c>
      <c r="Q275" s="110">
        <f>'報告書（事業主控）'!Q275</f>
        <v>0</v>
      </c>
      <c r="R275" s="92" t="s">
        <v>46</v>
      </c>
      <c r="S275" s="110">
        <f>'報告書（事業主控）'!S275</f>
        <v>0</v>
      </c>
      <c r="T275" s="705" t="s">
        <v>47</v>
      </c>
      <c r="U275" s="705"/>
      <c r="V275" s="707">
        <f>'報告書（事業主控）'!V275</f>
        <v>0</v>
      </c>
      <c r="W275" s="708"/>
      <c r="X275" s="708"/>
      <c r="Y275" s="97"/>
      <c r="Z275" s="70"/>
      <c r="AA275" s="113"/>
      <c r="AB275" s="113"/>
      <c r="AC275" s="97"/>
      <c r="AD275" s="70"/>
      <c r="AE275" s="113"/>
      <c r="AF275" s="113"/>
      <c r="AG275" s="97"/>
      <c r="AH275" s="674">
        <f>'報告書（事業主控）'!AH275</f>
        <v>0</v>
      </c>
      <c r="AI275" s="675"/>
      <c r="AJ275" s="675"/>
      <c r="AK275" s="676"/>
      <c r="AL275" s="70"/>
      <c r="AM275" s="71"/>
      <c r="AN275" s="674">
        <f>'報告書（事業主控）'!AN275</f>
        <v>0</v>
      </c>
      <c r="AO275" s="675"/>
      <c r="AP275" s="675"/>
      <c r="AQ275" s="675"/>
      <c r="AR275" s="675"/>
      <c r="AS275" s="114"/>
      <c r="AT275" s="85"/>
    </row>
    <row r="276" spans="2:46" ht="18" customHeight="1">
      <c r="B276" s="700"/>
      <c r="C276" s="701"/>
      <c r="D276" s="701"/>
      <c r="E276" s="701"/>
      <c r="F276" s="701"/>
      <c r="G276" s="701"/>
      <c r="H276" s="701"/>
      <c r="I276" s="702"/>
      <c r="J276" s="700"/>
      <c r="K276" s="701"/>
      <c r="L276" s="701"/>
      <c r="M276" s="701"/>
      <c r="N276" s="704"/>
      <c r="O276" s="115">
        <f>'報告書（事業主控）'!O276</f>
        <v>0</v>
      </c>
      <c r="P276" s="116" t="s">
        <v>45</v>
      </c>
      <c r="Q276" s="115">
        <f>'報告書（事業主控）'!Q276</f>
        <v>0</v>
      </c>
      <c r="R276" s="116" t="s">
        <v>46</v>
      </c>
      <c r="S276" s="115">
        <f>'報告書（事業主控）'!S276</f>
        <v>0</v>
      </c>
      <c r="T276" s="706" t="s">
        <v>48</v>
      </c>
      <c r="U276" s="706"/>
      <c r="V276" s="678">
        <f>'報告書（事業主控）'!V276</f>
        <v>0</v>
      </c>
      <c r="W276" s="679"/>
      <c r="X276" s="679"/>
      <c r="Y276" s="679"/>
      <c r="Z276" s="678">
        <f>'報告書（事業主控）'!Z276</f>
        <v>0</v>
      </c>
      <c r="AA276" s="679"/>
      <c r="AB276" s="679"/>
      <c r="AC276" s="679"/>
      <c r="AD276" s="678">
        <f>'報告書（事業主控）'!AD276</f>
        <v>0</v>
      </c>
      <c r="AE276" s="679"/>
      <c r="AF276" s="679"/>
      <c r="AG276" s="679"/>
      <c r="AH276" s="678">
        <f>'報告書（事業主控）'!AH276</f>
        <v>0</v>
      </c>
      <c r="AI276" s="679"/>
      <c r="AJ276" s="679"/>
      <c r="AK276" s="680"/>
      <c r="AL276" s="407">
        <f>'報告書（事業主控）'!AL276</f>
        <v>0</v>
      </c>
      <c r="AM276" s="677"/>
      <c r="AN276" s="671">
        <f>'報告書（事業主控）'!AN276</f>
        <v>0</v>
      </c>
      <c r="AO276" s="672"/>
      <c r="AP276" s="672"/>
      <c r="AQ276" s="672"/>
      <c r="AR276" s="672"/>
      <c r="AS276" s="75"/>
      <c r="AT276" s="85"/>
    </row>
    <row r="277" spans="2:46" ht="18" customHeight="1">
      <c r="B277" s="697">
        <f>'報告書（事業主控）'!B277</f>
        <v>0</v>
      </c>
      <c r="C277" s="698"/>
      <c r="D277" s="698"/>
      <c r="E277" s="698"/>
      <c r="F277" s="698"/>
      <c r="G277" s="698"/>
      <c r="H277" s="698"/>
      <c r="I277" s="699"/>
      <c r="J277" s="697">
        <f>'報告書（事業主控）'!J277</f>
        <v>0</v>
      </c>
      <c r="K277" s="698"/>
      <c r="L277" s="698"/>
      <c r="M277" s="698"/>
      <c r="N277" s="703"/>
      <c r="O277" s="110">
        <f>'報告書（事業主控）'!O277</f>
        <v>0</v>
      </c>
      <c r="P277" s="92" t="s">
        <v>45</v>
      </c>
      <c r="Q277" s="110">
        <f>'報告書（事業主控）'!Q277</f>
        <v>0</v>
      </c>
      <c r="R277" s="92" t="s">
        <v>46</v>
      </c>
      <c r="S277" s="110">
        <f>'報告書（事業主控）'!S277</f>
        <v>0</v>
      </c>
      <c r="T277" s="705" t="s">
        <v>47</v>
      </c>
      <c r="U277" s="705"/>
      <c r="V277" s="707">
        <f>'報告書（事業主控）'!V277</f>
        <v>0</v>
      </c>
      <c r="W277" s="708"/>
      <c r="X277" s="708"/>
      <c r="Y277" s="97"/>
      <c r="Z277" s="70"/>
      <c r="AA277" s="113"/>
      <c r="AB277" s="113"/>
      <c r="AC277" s="97"/>
      <c r="AD277" s="70"/>
      <c r="AE277" s="113"/>
      <c r="AF277" s="113"/>
      <c r="AG277" s="97"/>
      <c r="AH277" s="674">
        <f>'報告書（事業主控）'!AH277</f>
        <v>0</v>
      </c>
      <c r="AI277" s="675"/>
      <c r="AJ277" s="675"/>
      <c r="AK277" s="676"/>
      <c r="AL277" s="70"/>
      <c r="AM277" s="71"/>
      <c r="AN277" s="674">
        <f>'報告書（事業主控）'!AN277</f>
        <v>0</v>
      </c>
      <c r="AO277" s="675"/>
      <c r="AP277" s="675"/>
      <c r="AQ277" s="675"/>
      <c r="AR277" s="675"/>
      <c r="AS277" s="114"/>
      <c r="AT277" s="85"/>
    </row>
    <row r="278" spans="2:46" ht="18" customHeight="1">
      <c r="B278" s="700"/>
      <c r="C278" s="701"/>
      <c r="D278" s="701"/>
      <c r="E278" s="701"/>
      <c r="F278" s="701"/>
      <c r="G278" s="701"/>
      <c r="H278" s="701"/>
      <c r="I278" s="702"/>
      <c r="J278" s="700"/>
      <c r="K278" s="701"/>
      <c r="L278" s="701"/>
      <c r="M278" s="701"/>
      <c r="N278" s="704"/>
      <c r="O278" s="115">
        <f>'報告書（事業主控）'!O278</f>
        <v>0</v>
      </c>
      <c r="P278" s="116" t="s">
        <v>45</v>
      </c>
      <c r="Q278" s="115">
        <f>'報告書（事業主控）'!Q278</f>
        <v>0</v>
      </c>
      <c r="R278" s="116" t="s">
        <v>46</v>
      </c>
      <c r="S278" s="115">
        <f>'報告書（事業主控）'!S278</f>
        <v>0</v>
      </c>
      <c r="T278" s="706" t="s">
        <v>48</v>
      </c>
      <c r="U278" s="706"/>
      <c r="V278" s="678">
        <f>'報告書（事業主控）'!V278</f>
        <v>0</v>
      </c>
      <c r="W278" s="679"/>
      <c r="X278" s="679"/>
      <c r="Y278" s="679"/>
      <c r="Z278" s="678">
        <f>'報告書（事業主控）'!Z278</f>
        <v>0</v>
      </c>
      <c r="AA278" s="679"/>
      <c r="AB278" s="679"/>
      <c r="AC278" s="679"/>
      <c r="AD278" s="678">
        <f>'報告書（事業主控）'!AD278</f>
        <v>0</v>
      </c>
      <c r="AE278" s="679"/>
      <c r="AF278" s="679"/>
      <c r="AG278" s="679"/>
      <c r="AH278" s="678">
        <f>'報告書（事業主控）'!AH278</f>
        <v>0</v>
      </c>
      <c r="AI278" s="679"/>
      <c r="AJ278" s="679"/>
      <c r="AK278" s="680"/>
      <c r="AL278" s="407">
        <f>'報告書（事業主控）'!AL278</f>
        <v>0</v>
      </c>
      <c r="AM278" s="677"/>
      <c r="AN278" s="671">
        <f>'報告書（事業主控）'!AN278</f>
        <v>0</v>
      </c>
      <c r="AO278" s="672"/>
      <c r="AP278" s="672"/>
      <c r="AQ278" s="672"/>
      <c r="AR278" s="672"/>
      <c r="AS278" s="75"/>
      <c r="AT278" s="85"/>
    </row>
    <row r="279" spans="2:46" ht="18" customHeight="1">
      <c r="B279" s="697">
        <f>'報告書（事業主控）'!B279</f>
        <v>0</v>
      </c>
      <c r="C279" s="698"/>
      <c r="D279" s="698"/>
      <c r="E279" s="698"/>
      <c r="F279" s="698"/>
      <c r="G279" s="698"/>
      <c r="H279" s="698"/>
      <c r="I279" s="699"/>
      <c r="J279" s="697">
        <f>'報告書（事業主控）'!J279</f>
        <v>0</v>
      </c>
      <c r="K279" s="698"/>
      <c r="L279" s="698"/>
      <c r="M279" s="698"/>
      <c r="N279" s="703"/>
      <c r="O279" s="110">
        <f>'報告書（事業主控）'!O279</f>
        <v>0</v>
      </c>
      <c r="P279" s="92" t="s">
        <v>45</v>
      </c>
      <c r="Q279" s="110">
        <f>'報告書（事業主控）'!Q279</f>
        <v>0</v>
      </c>
      <c r="R279" s="92" t="s">
        <v>46</v>
      </c>
      <c r="S279" s="110">
        <f>'報告書（事業主控）'!S279</f>
        <v>0</v>
      </c>
      <c r="T279" s="705" t="s">
        <v>47</v>
      </c>
      <c r="U279" s="705"/>
      <c r="V279" s="707">
        <f>'報告書（事業主控）'!V279</f>
        <v>0</v>
      </c>
      <c r="W279" s="708"/>
      <c r="X279" s="708"/>
      <c r="Y279" s="97"/>
      <c r="Z279" s="70"/>
      <c r="AA279" s="113"/>
      <c r="AB279" s="113"/>
      <c r="AC279" s="97"/>
      <c r="AD279" s="70"/>
      <c r="AE279" s="113"/>
      <c r="AF279" s="113"/>
      <c r="AG279" s="97"/>
      <c r="AH279" s="674">
        <f>'報告書（事業主控）'!AH279</f>
        <v>0</v>
      </c>
      <c r="AI279" s="675"/>
      <c r="AJ279" s="675"/>
      <c r="AK279" s="676"/>
      <c r="AL279" s="70"/>
      <c r="AM279" s="71"/>
      <c r="AN279" s="674">
        <f>'報告書（事業主控）'!AN279</f>
        <v>0</v>
      </c>
      <c r="AO279" s="675"/>
      <c r="AP279" s="675"/>
      <c r="AQ279" s="675"/>
      <c r="AR279" s="675"/>
      <c r="AS279" s="114"/>
      <c r="AT279" s="85"/>
    </row>
    <row r="280" spans="2:46" ht="18" customHeight="1">
      <c r="B280" s="700"/>
      <c r="C280" s="701"/>
      <c r="D280" s="701"/>
      <c r="E280" s="701"/>
      <c r="F280" s="701"/>
      <c r="G280" s="701"/>
      <c r="H280" s="701"/>
      <c r="I280" s="702"/>
      <c r="J280" s="700"/>
      <c r="K280" s="701"/>
      <c r="L280" s="701"/>
      <c r="M280" s="701"/>
      <c r="N280" s="704"/>
      <c r="O280" s="115">
        <f>'報告書（事業主控）'!O280</f>
        <v>0</v>
      </c>
      <c r="P280" s="116" t="s">
        <v>45</v>
      </c>
      <c r="Q280" s="115">
        <f>'報告書（事業主控）'!Q280</f>
        <v>0</v>
      </c>
      <c r="R280" s="116" t="s">
        <v>46</v>
      </c>
      <c r="S280" s="115">
        <f>'報告書（事業主控）'!S280</f>
        <v>0</v>
      </c>
      <c r="T280" s="706" t="s">
        <v>48</v>
      </c>
      <c r="U280" s="706"/>
      <c r="V280" s="678">
        <f>'報告書（事業主控）'!V280</f>
        <v>0</v>
      </c>
      <c r="W280" s="679"/>
      <c r="X280" s="679"/>
      <c r="Y280" s="679"/>
      <c r="Z280" s="678">
        <f>'報告書（事業主控）'!Z280</f>
        <v>0</v>
      </c>
      <c r="AA280" s="679"/>
      <c r="AB280" s="679"/>
      <c r="AC280" s="679"/>
      <c r="AD280" s="678">
        <f>'報告書（事業主控）'!AD280</f>
        <v>0</v>
      </c>
      <c r="AE280" s="679"/>
      <c r="AF280" s="679"/>
      <c r="AG280" s="679"/>
      <c r="AH280" s="678">
        <f>'報告書（事業主控）'!AH280</f>
        <v>0</v>
      </c>
      <c r="AI280" s="679"/>
      <c r="AJ280" s="679"/>
      <c r="AK280" s="680"/>
      <c r="AL280" s="407">
        <f>'報告書（事業主控）'!AL280</f>
        <v>0</v>
      </c>
      <c r="AM280" s="677"/>
      <c r="AN280" s="671">
        <f>'報告書（事業主控）'!AN280</f>
        <v>0</v>
      </c>
      <c r="AO280" s="672"/>
      <c r="AP280" s="672"/>
      <c r="AQ280" s="672"/>
      <c r="AR280" s="672"/>
      <c r="AS280" s="75"/>
      <c r="AT280" s="85"/>
    </row>
    <row r="281" spans="2:46" ht="18" customHeight="1">
      <c r="B281" s="697">
        <f>'報告書（事業主控）'!B281</f>
        <v>0</v>
      </c>
      <c r="C281" s="698"/>
      <c r="D281" s="698"/>
      <c r="E281" s="698"/>
      <c r="F281" s="698"/>
      <c r="G281" s="698"/>
      <c r="H281" s="698"/>
      <c r="I281" s="699"/>
      <c r="J281" s="697">
        <f>'報告書（事業主控）'!J281</f>
        <v>0</v>
      </c>
      <c r="K281" s="698"/>
      <c r="L281" s="698"/>
      <c r="M281" s="698"/>
      <c r="N281" s="703"/>
      <c r="O281" s="110">
        <f>'報告書（事業主控）'!O281</f>
        <v>0</v>
      </c>
      <c r="P281" s="92" t="s">
        <v>45</v>
      </c>
      <c r="Q281" s="110">
        <f>'報告書（事業主控）'!Q281</f>
        <v>0</v>
      </c>
      <c r="R281" s="92" t="s">
        <v>46</v>
      </c>
      <c r="S281" s="110">
        <f>'報告書（事業主控）'!S281</f>
        <v>0</v>
      </c>
      <c r="T281" s="705" t="s">
        <v>47</v>
      </c>
      <c r="U281" s="705"/>
      <c r="V281" s="707">
        <f>'報告書（事業主控）'!V281</f>
        <v>0</v>
      </c>
      <c r="W281" s="708"/>
      <c r="X281" s="708"/>
      <c r="Y281" s="97"/>
      <c r="Z281" s="70"/>
      <c r="AA281" s="113"/>
      <c r="AB281" s="113"/>
      <c r="AC281" s="97"/>
      <c r="AD281" s="70"/>
      <c r="AE281" s="113"/>
      <c r="AF281" s="113"/>
      <c r="AG281" s="97"/>
      <c r="AH281" s="674">
        <f>'報告書（事業主控）'!AH281</f>
        <v>0</v>
      </c>
      <c r="AI281" s="675"/>
      <c r="AJ281" s="675"/>
      <c r="AK281" s="676"/>
      <c r="AL281" s="70"/>
      <c r="AM281" s="71"/>
      <c r="AN281" s="674">
        <f>'報告書（事業主控）'!AN281</f>
        <v>0</v>
      </c>
      <c r="AO281" s="675"/>
      <c r="AP281" s="675"/>
      <c r="AQ281" s="675"/>
      <c r="AR281" s="675"/>
      <c r="AS281" s="114"/>
      <c r="AT281" s="85"/>
    </row>
    <row r="282" spans="2:46" ht="18" customHeight="1">
      <c r="B282" s="700"/>
      <c r="C282" s="701"/>
      <c r="D282" s="701"/>
      <c r="E282" s="701"/>
      <c r="F282" s="701"/>
      <c r="G282" s="701"/>
      <c r="H282" s="701"/>
      <c r="I282" s="702"/>
      <c r="J282" s="700"/>
      <c r="K282" s="701"/>
      <c r="L282" s="701"/>
      <c r="M282" s="701"/>
      <c r="N282" s="704"/>
      <c r="O282" s="115">
        <f>'報告書（事業主控）'!O282</f>
        <v>0</v>
      </c>
      <c r="P282" s="116" t="s">
        <v>45</v>
      </c>
      <c r="Q282" s="115">
        <f>'報告書（事業主控）'!Q282</f>
        <v>0</v>
      </c>
      <c r="R282" s="116" t="s">
        <v>46</v>
      </c>
      <c r="S282" s="115">
        <f>'報告書（事業主控）'!S282</f>
        <v>0</v>
      </c>
      <c r="T282" s="706" t="s">
        <v>48</v>
      </c>
      <c r="U282" s="706"/>
      <c r="V282" s="678">
        <f>'報告書（事業主控）'!V282</f>
        <v>0</v>
      </c>
      <c r="W282" s="679"/>
      <c r="X282" s="679"/>
      <c r="Y282" s="679"/>
      <c r="Z282" s="678">
        <f>'報告書（事業主控）'!Z282</f>
        <v>0</v>
      </c>
      <c r="AA282" s="679"/>
      <c r="AB282" s="679"/>
      <c r="AC282" s="679"/>
      <c r="AD282" s="678">
        <f>'報告書（事業主控）'!AD282</f>
        <v>0</v>
      </c>
      <c r="AE282" s="679"/>
      <c r="AF282" s="679"/>
      <c r="AG282" s="679"/>
      <c r="AH282" s="678">
        <f>'報告書（事業主控）'!AH282</f>
        <v>0</v>
      </c>
      <c r="AI282" s="679"/>
      <c r="AJ282" s="679"/>
      <c r="AK282" s="680"/>
      <c r="AL282" s="407">
        <f>'報告書（事業主控）'!AL282</f>
        <v>0</v>
      </c>
      <c r="AM282" s="677"/>
      <c r="AN282" s="671">
        <f>'報告書（事業主控）'!AN282</f>
        <v>0</v>
      </c>
      <c r="AO282" s="672"/>
      <c r="AP282" s="672"/>
      <c r="AQ282" s="672"/>
      <c r="AR282" s="672"/>
      <c r="AS282" s="75"/>
      <c r="AT282" s="85"/>
    </row>
    <row r="283" spans="2:46" ht="18" customHeight="1">
      <c r="B283" s="430" t="s">
        <v>134</v>
      </c>
      <c r="C283" s="431"/>
      <c r="D283" s="431"/>
      <c r="E283" s="432"/>
      <c r="F283" s="688">
        <f>'報告書（事業主控）'!F283</f>
        <v>0</v>
      </c>
      <c r="G283" s="689"/>
      <c r="H283" s="689"/>
      <c r="I283" s="689"/>
      <c r="J283" s="689"/>
      <c r="K283" s="689"/>
      <c r="L283" s="689"/>
      <c r="M283" s="689"/>
      <c r="N283" s="690"/>
      <c r="O283" s="786" t="s">
        <v>62</v>
      </c>
      <c r="P283" s="787"/>
      <c r="Q283" s="787"/>
      <c r="R283" s="787"/>
      <c r="S283" s="787"/>
      <c r="T283" s="787"/>
      <c r="U283" s="788"/>
      <c r="V283" s="674">
        <f>'報告書（事業主控）'!V283</f>
        <v>0</v>
      </c>
      <c r="W283" s="675"/>
      <c r="X283" s="675"/>
      <c r="Y283" s="676"/>
      <c r="Z283" s="70"/>
      <c r="AA283" s="113"/>
      <c r="AB283" s="113"/>
      <c r="AC283" s="97"/>
      <c r="AD283" s="70"/>
      <c r="AE283" s="113"/>
      <c r="AF283" s="113"/>
      <c r="AG283" s="97"/>
      <c r="AH283" s="674">
        <f>'報告書（事業主控）'!AH283</f>
        <v>0</v>
      </c>
      <c r="AI283" s="675"/>
      <c r="AJ283" s="675"/>
      <c r="AK283" s="676"/>
      <c r="AL283" s="70"/>
      <c r="AM283" s="71"/>
      <c r="AN283" s="674">
        <f>'報告書（事業主控）'!AN283</f>
        <v>0</v>
      </c>
      <c r="AO283" s="675"/>
      <c r="AP283" s="675"/>
      <c r="AQ283" s="675"/>
      <c r="AR283" s="675"/>
      <c r="AS283" s="114"/>
      <c r="AT283" s="85"/>
    </row>
    <row r="284" spans="2:46" ht="18" customHeight="1">
      <c r="B284" s="433"/>
      <c r="C284" s="434"/>
      <c r="D284" s="434"/>
      <c r="E284" s="435"/>
      <c r="F284" s="691"/>
      <c r="G284" s="692"/>
      <c r="H284" s="692"/>
      <c r="I284" s="692"/>
      <c r="J284" s="692"/>
      <c r="K284" s="692"/>
      <c r="L284" s="692"/>
      <c r="M284" s="692"/>
      <c r="N284" s="693"/>
      <c r="O284" s="789"/>
      <c r="P284" s="790"/>
      <c r="Q284" s="790"/>
      <c r="R284" s="790"/>
      <c r="S284" s="790"/>
      <c r="T284" s="790"/>
      <c r="U284" s="791"/>
      <c r="V284" s="401">
        <f>'報告書（事業主控）'!V284</f>
        <v>0</v>
      </c>
      <c r="W284" s="640"/>
      <c r="X284" s="640"/>
      <c r="Y284" s="643"/>
      <c r="Z284" s="401">
        <f>'報告書（事業主控）'!Z284</f>
        <v>0</v>
      </c>
      <c r="AA284" s="641"/>
      <c r="AB284" s="641"/>
      <c r="AC284" s="642"/>
      <c r="AD284" s="401">
        <f>'報告書（事業主控）'!AD284</f>
        <v>0</v>
      </c>
      <c r="AE284" s="641"/>
      <c r="AF284" s="641"/>
      <c r="AG284" s="642"/>
      <c r="AH284" s="401">
        <f>'報告書（事業主控）'!AH284</f>
        <v>0</v>
      </c>
      <c r="AI284" s="402"/>
      <c r="AJ284" s="402"/>
      <c r="AK284" s="402"/>
      <c r="AL284" s="340"/>
      <c r="AM284" s="341"/>
      <c r="AN284" s="401">
        <f>'報告書（事業主控）'!AN284</f>
        <v>0</v>
      </c>
      <c r="AO284" s="640"/>
      <c r="AP284" s="640"/>
      <c r="AQ284" s="640"/>
      <c r="AR284" s="640"/>
      <c r="AS284" s="327"/>
      <c r="AT284" s="85"/>
    </row>
    <row r="285" spans="2:46" ht="18" customHeight="1">
      <c r="B285" s="436"/>
      <c r="C285" s="437"/>
      <c r="D285" s="437"/>
      <c r="E285" s="438"/>
      <c r="F285" s="694"/>
      <c r="G285" s="695"/>
      <c r="H285" s="695"/>
      <c r="I285" s="695"/>
      <c r="J285" s="695"/>
      <c r="K285" s="695"/>
      <c r="L285" s="695"/>
      <c r="M285" s="695"/>
      <c r="N285" s="696"/>
      <c r="O285" s="792"/>
      <c r="P285" s="793"/>
      <c r="Q285" s="793"/>
      <c r="R285" s="793"/>
      <c r="S285" s="793"/>
      <c r="T285" s="793"/>
      <c r="U285" s="794"/>
      <c r="V285" s="671">
        <f>'報告書（事業主控）'!V285</f>
        <v>0</v>
      </c>
      <c r="W285" s="672"/>
      <c r="X285" s="672"/>
      <c r="Y285" s="673"/>
      <c r="Z285" s="671">
        <f>'報告書（事業主控）'!Z285</f>
        <v>0</v>
      </c>
      <c r="AA285" s="672"/>
      <c r="AB285" s="672"/>
      <c r="AC285" s="673"/>
      <c r="AD285" s="671">
        <f>'報告書（事業主控）'!AD285</f>
        <v>0</v>
      </c>
      <c r="AE285" s="672"/>
      <c r="AF285" s="672"/>
      <c r="AG285" s="673"/>
      <c r="AH285" s="671">
        <f>'報告書（事業主控）'!AH285</f>
        <v>0</v>
      </c>
      <c r="AI285" s="672"/>
      <c r="AJ285" s="672"/>
      <c r="AK285" s="673"/>
      <c r="AL285" s="74"/>
      <c r="AM285" s="75"/>
      <c r="AN285" s="671">
        <f>'報告書（事業主控）'!AN285</f>
        <v>0</v>
      </c>
      <c r="AO285" s="672"/>
      <c r="AP285" s="672"/>
      <c r="AQ285" s="672"/>
      <c r="AR285" s="672"/>
      <c r="AS285" s="75"/>
      <c r="AT285" s="85"/>
    </row>
    <row r="286" spans="2:46" ht="18" customHeight="1">
      <c r="AN286" s="670">
        <f>'報告書（事業主控）'!AN286</f>
        <v>0</v>
      </c>
      <c r="AO286" s="670"/>
      <c r="AP286" s="670"/>
      <c r="AQ286" s="670"/>
      <c r="AR286" s="670"/>
      <c r="AS286" s="85"/>
      <c r="AT286" s="85"/>
    </row>
    <row r="287" spans="2:46" ht="31.5" customHeight="1">
      <c r="AN287" s="132"/>
      <c r="AO287" s="132"/>
      <c r="AP287" s="132"/>
      <c r="AQ287" s="132"/>
      <c r="AR287" s="132"/>
      <c r="AS287" s="85"/>
      <c r="AT287" s="85"/>
    </row>
    <row r="288" spans="2:46" ht="7.5" customHeight="1">
      <c r="X288" s="84"/>
      <c r="Y288" s="84"/>
      <c r="Z288" s="85"/>
      <c r="AA288" s="85"/>
      <c r="AB288" s="85"/>
      <c r="AC288" s="85"/>
      <c r="AD288" s="85"/>
      <c r="AE288" s="85"/>
      <c r="AF288" s="85"/>
      <c r="AG288" s="85"/>
      <c r="AH288" s="85"/>
      <c r="AI288" s="85"/>
      <c r="AJ288" s="85"/>
      <c r="AK288" s="85"/>
      <c r="AL288" s="85"/>
      <c r="AM288" s="85"/>
      <c r="AN288" s="85"/>
      <c r="AO288" s="85"/>
      <c r="AP288" s="85"/>
      <c r="AQ288" s="85"/>
      <c r="AR288" s="85"/>
      <c r="AS288" s="85"/>
    </row>
    <row r="289" spans="2:46" ht="10.5" customHeight="1">
      <c r="X289" s="84"/>
      <c r="Y289" s="84"/>
      <c r="Z289" s="85"/>
      <c r="AA289" s="85"/>
      <c r="AB289" s="85"/>
      <c r="AC289" s="85"/>
      <c r="AD289" s="85"/>
      <c r="AE289" s="85"/>
      <c r="AF289" s="85"/>
      <c r="AG289" s="85"/>
      <c r="AH289" s="85"/>
      <c r="AI289" s="85"/>
      <c r="AJ289" s="85"/>
      <c r="AK289" s="85"/>
      <c r="AL289" s="85"/>
      <c r="AM289" s="85"/>
      <c r="AN289" s="85"/>
      <c r="AO289" s="85"/>
      <c r="AP289" s="85"/>
      <c r="AQ289" s="85"/>
      <c r="AR289" s="85"/>
      <c r="AS289" s="85"/>
    </row>
    <row r="290" spans="2:46" ht="5.25" customHeight="1">
      <c r="X290" s="84"/>
      <c r="Y290" s="84"/>
      <c r="Z290" s="85"/>
      <c r="AA290" s="85"/>
      <c r="AB290" s="85"/>
      <c r="AC290" s="85"/>
      <c r="AD290" s="85"/>
      <c r="AE290" s="85"/>
      <c r="AF290" s="85"/>
      <c r="AG290" s="85"/>
      <c r="AH290" s="85"/>
      <c r="AI290" s="85"/>
      <c r="AJ290" s="85"/>
      <c r="AK290" s="85"/>
      <c r="AL290" s="85"/>
      <c r="AM290" s="85"/>
      <c r="AN290" s="85"/>
      <c r="AO290" s="85"/>
      <c r="AP290" s="85"/>
      <c r="AQ290" s="85"/>
      <c r="AR290" s="85"/>
      <c r="AS290" s="85"/>
    </row>
    <row r="291" spans="2:46" ht="5.25" customHeight="1">
      <c r="X291" s="84"/>
      <c r="Y291" s="84"/>
      <c r="Z291" s="85"/>
      <c r="AA291" s="85"/>
      <c r="AB291" s="85"/>
      <c r="AC291" s="85"/>
      <c r="AD291" s="85"/>
      <c r="AE291" s="85"/>
      <c r="AF291" s="85"/>
      <c r="AG291" s="85"/>
      <c r="AH291" s="85"/>
      <c r="AI291" s="85"/>
      <c r="AJ291" s="85"/>
      <c r="AK291" s="85"/>
      <c r="AL291" s="85"/>
      <c r="AM291" s="85"/>
      <c r="AN291" s="85"/>
      <c r="AO291" s="85"/>
      <c r="AP291" s="85"/>
      <c r="AQ291" s="85"/>
      <c r="AR291" s="85"/>
      <c r="AS291" s="85"/>
    </row>
    <row r="292" spans="2:46" ht="5.25" customHeight="1">
      <c r="X292" s="84"/>
      <c r="Y292" s="84"/>
      <c r="Z292" s="85"/>
      <c r="AA292" s="85"/>
      <c r="AB292" s="85"/>
      <c r="AC292" s="85"/>
      <c r="AD292" s="85"/>
      <c r="AE292" s="85"/>
      <c r="AF292" s="85"/>
      <c r="AG292" s="85"/>
      <c r="AH292" s="85"/>
      <c r="AI292" s="85"/>
      <c r="AJ292" s="85"/>
      <c r="AK292" s="85"/>
      <c r="AL292" s="85"/>
      <c r="AM292" s="85"/>
      <c r="AN292" s="85"/>
      <c r="AO292" s="85"/>
      <c r="AP292" s="85"/>
      <c r="AQ292" s="85"/>
      <c r="AR292" s="85"/>
      <c r="AS292" s="85"/>
    </row>
    <row r="293" spans="2:46" ht="5.25" customHeight="1">
      <c r="X293" s="84"/>
      <c r="Y293" s="84"/>
      <c r="Z293" s="85"/>
      <c r="AA293" s="85"/>
      <c r="AB293" s="85"/>
      <c r="AC293" s="85"/>
      <c r="AD293" s="85"/>
      <c r="AE293" s="85"/>
      <c r="AF293" s="85"/>
      <c r="AG293" s="85"/>
      <c r="AH293" s="85"/>
      <c r="AI293" s="85"/>
      <c r="AJ293" s="85"/>
      <c r="AK293" s="85"/>
      <c r="AL293" s="85"/>
      <c r="AM293" s="85"/>
      <c r="AN293" s="85"/>
      <c r="AO293" s="85"/>
      <c r="AP293" s="85"/>
      <c r="AQ293" s="85"/>
      <c r="AR293" s="85"/>
      <c r="AS293" s="85"/>
    </row>
    <row r="294" spans="2:46" ht="17.25" customHeight="1">
      <c r="B294" s="86" t="s">
        <v>50</v>
      </c>
      <c r="L294" s="85"/>
      <c r="M294" s="85"/>
      <c r="N294" s="85"/>
      <c r="O294" s="85"/>
      <c r="P294" s="85"/>
      <c r="Q294" s="85"/>
      <c r="R294" s="85"/>
      <c r="S294" s="87"/>
      <c r="T294" s="87"/>
      <c r="U294" s="87"/>
      <c r="V294" s="87"/>
      <c r="W294" s="87"/>
      <c r="X294" s="85"/>
      <c r="Y294" s="85"/>
      <c r="Z294" s="85"/>
      <c r="AA294" s="85"/>
      <c r="AB294" s="85"/>
      <c r="AC294" s="85"/>
      <c r="AL294" s="88"/>
      <c r="AM294" s="88"/>
      <c r="AN294" s="88"/>
      <c r="AO294" s="88"/>
    </row>
    <row r="295" spans="2:46" ht="12.75" customHeight="1">
      <c r="L295" s="85"/>
      <c r="M295" s="89"/>
      <c r="N295" s="89"/>
      <c r="O295" s="89"/>
      <c r="P295" s="89"/>
      <c r="Q295" s="89"/>
      <c r="R295" s="89"/>
      <c r="S295" s="89"/>
      <c r="T295" s="90"/>
      <c r="U295" s="90"/>
      <c r="V295" s="90"/>
      <c r="W295" s="90"/>
      <c r="X295" s="90"/>
      <c r="Y295" s="90"/>
      <c r="Z295" s="90"/>
      <c r="AA295" s="89"/>
      <c r="AB295" s="89"/>
      <c r="AC295" s="89"/>
      <c r="AL295" s="88"/>
      <c r="AM295" s="850" t="s">
        <v>327</v>
      </c>
      <c r="AN295" s="851"/>
      <c r="AO295" s="851"/>
      <c r="AP295" s="852"/>
    </row>
    <row r="296" spans="2:46" ht="12.75" customHeight="1">
      <c r="L296" s="85"/>
      <c r="M296" s="89"/>
      <c r="N296" s="89"/>
      <c r="O296" s="89"/>
      <c r="P296" s="89"/>
      <c r="Q296" s="89"/>
      <c r="R296" s="89"/>
      <c r="S296" s="89"/>
      <c r="T296" s="90"/>
      <c r="U296" s="90"/>
      <c r="V296" s="90"/>
      <c r="W296" s="90"/>
      <c r="X296" s="90"/>
      <c r="Y296" s="90"/>
      <c r="Z296" s="90"/>
      <c r="AA296" s="89"/>
      <c r="AB296" s="89"/>
      <c r="AC296" s="89"/>
      <c r="AL296" s="88"/>
      <c r="AM296" s="853"/>
      <c r="AN296" s="854"/>
      <c r="AO296" s="854"/>
      <c r="AP296" s="855"/>
    </row>
    <row r="297" spans="2:46" ht="12.75" customHeight="1">
      <c r="L297" s="85"/>
      <c r="M297" s="89"/>
      <c r="N297" s="89"/>
      <c r="O297" s="89"/>
      <c r="P297" s="89"/>
      <c r="Q297" s="89"/>
      <c r="R297" s="89"/>
      <c r="S297" s="89"/>
      <c r="T297" s="89"/>
      <c r="U297" s="89"/>
      <c r="V297" s="89"/>
      <c r="W297" s="89"/>
      <c r="X297" s="89"/>
      <c r="Y297" s="89"/>
      <c r="Z297" s="89"/>
      <c r="AA297" s="89"/>
      <c r="AB297" s="89"/>
      <c r="AC297" s="89"/>
      <c r="AL297" s="88"/>
      <c r="AM297" s="88"/>
      <c r="AN297" s="396"/>
      <c r="AO297" s="396"/>
    </row>
    <row r="298" spans="2:46" ht="6" customHeight="1">
      <c r="L298" s="85"/>
      <c r="M298" s="89"/>
      <c r="N298" s="89"/>
      <c r="O298" s="89"/>
      <c r="P298" s="89"/>
      <c r="Q298" s="89"/>
      <c r="R298" s="89"/>
      <c r="S298" s="89"/>
      <c r="T298" s="89"/>
      <c r="U298" s="89"/>
      <c r="V298" s="89"/>
      <c r="W298" s="89"/>
      <c r="X298" s="89"/>
      <c r="Y298" s="89"/>
      <c r="Z298" s="89"/>
      <c r="AA298" s="89"/>
      <c r="AB298" s="89"/>
      <c r="AC298" s="89"/>
      <c r="AL298" s="88"/>
      <c r="AM298" s="88"/>
    </row>
    <row r="299" spans="2:46" ht="12.75" customHeight="1">
      <c r="B299" s="725" t="s">
        <v>2</v>
      </c>
      <c r="C299" s="726"/>
      <c r="D299" s="726"/>
      <c r="E299" s="726"/>
      <c r="F299" s="726"/>
      <c r="G299" s="726"/>
      <c r="H299" s="726"/>
      <c r="I299" s="726"/>
      <c r="J299" s="750" t="s">
        <v>10</v>
      </c>
      <c r="K299" s="750"/>
      <c r="L299" s="91" t="s">
        <v>3</v>
      </c>
      <c r="M299" s="750" t="s">
        <v>11</v>
      </c>
      <c r="N299" s="750"/>
      <c r="O299" s="756" t="s">
        <v>12</v>
      </c>
      <c r="P299" s="750"/>
      <c r="Q299" s="750"/>
      <c r="R299" s="750"/>
      <c r="S299" s="750"/>
      <c r="T299" s="750"/>
      <c r="U299" s="750" t="s">
        <v>13</v>
      </c>
      <c r="V299" s="750"/>
      <c r="W299" s="750"/>
      <c r="X299" s="85"/>
      <c r="Y299" s="85"/>
      <c r="Z299" s="85"/>
      <c r="AA299" s="85"/>
      <c r="AB299" s="85"/>
      <c r="AC299" s="85"/>
      <c r="AD299" s="92"/>
      <c r="AE299" s="92"/>
      <c r="AF299" s="92"/>
      <c r="AG299" s="92"/>
      <c r="AH299" s="92"/>
      <c r="AI299" s="92"/>
      <c r="AJ299" s="92"/>
      <c r="AK299" s="85"/>
      <c r="AL299" s="520">
        <f ca="1">$AL$9</f>
        <v>30</v>
      </c>
      <c r="AM299" s="521"/>
      <c r="AN299" s="681" t="s">
        <v>4</v>
      </c>
      <c r="AO299" s="681"/>
      <c r="AP299" s="521">
        <v>8</v>
      </c>
      <c r="AQ299" s="521"/>
      <c r="AR299" s="681" t="s">
        <v>5</v>
      </c>
      <c r="AS299" s="747"/>
      <c r="AT299" s="85"/>
    </row>
    <row r="300" spans="2:46" ht="13.5" customHeight="1">
      <c r="B300" s="726"/>
      <c r="C300" s="726"/>
      <c r="D300" s="726"/>
      <c r="E300" s="726"/>
      <c r="F300" s="726"/>
      <c r="G300" s="726"/>
      <c r="H300" s="726"/>
      <c r="I300" s="726"/>
      <c r="J300" s="535">
        <f>$J$10</f>
        <v>0</v>
      </c>
      <c r="K300" s="473">
        <f>$K$10</f>
        <v>0</v>
      </c>
      <c r="L300" s="537">
        <f>$L$10</f>
        <v>0</v>
      </c>
      <c r="M300" s="476">
        <f>$M$10</f>
        <v>0</v>
      </c>
      <c r="N300" s="473">
        <f>$N$10</f>
        <v>0</v>
      </c>
      <c r="O300" s="476">
        <f>$O$10</f>
        <v>0</v>
      </c>
      <c r="P300" s="470">
        <f>$P$10</f>
        <v>0</v>
      </c>
      <c r="Q300" s="470">
        <f>$Q$10</f>
        <v>0</v>
      </c>
      <c r="R300" s="470">
        <f>$R$10</f>
        <v>0</v>
      </c>
      <c r="S300" s="470">
        <f>$S$10</f>
        <v>0</v>
      </c>
      <c r="T300" s="473">
        <f>$T$10</f>
        <v>0</v>
      </c>
      <c r="U300" s="476">
        <f>$U$10</f>
        <v>0</v>
      </c>
      <c r="V300" s="470">
        <f>$V$10</f>
        <v>0</v>
      </c>
      <c r="W300" s="473">
        <f>$W$10</f>
        <v>0</v>
      </c>
      <c r="X300" s="85"/>
      <c r="Y300" s="85"/>
      <c r="Z300" s="85"/>
      <c r="AA300" s="85"/>
      <c r="AB300" s="85"/>
      <c r="AC300" s="85"/>
      <c r="AD300" s="92"/>
      <c r="AE300" s="92"/>
      <c r="AF300" s="92"/>
      <c r="AG300" s="92"/>
      <c r="AH300" s="92"/>
      <c r="AI300" s="92"/>
      <c r="AJ300" s="92"/>
      <c r="AK300" s="85"/>
      <c r="AL300" s="522"/>
      <c r="AM300" s="523"/>
      <c r="AN300" s="682"/>
      <c r="AO300" s="682"/>
      <c r="AP300" s="523"/>
      <c r="AQ300" s="523"/>
      <c r="AR300" s="682"/>
      <c r="AS300" s="764"/>
      <c r="AT300" s="85"/>
    </row>
    <row r="301" spans="2:46" ht="9" customHeight="1">
      <c r="B301" s="726"/>
      <c r="C301" s="726"/>
      <c r="D301" s="726"/>
      <c r="E301" s="726"/>
      <c r="F301" s="726"/>
      <c r="G301" s="726"/>
      <c r="H301" s="726"/>
      <c r="I301" s="726"/>
      <c r="J301" s="536"/>
      <c r="K301" s="474"/>
      <c r="L301" s="538"/>
      <c r="M301" s="477"/>
      <c r="N301" s="474"/>
      <c r="O301" s="477"/>
      <c r="P301" s="471"/>
      <c r="Q301" s="471"/>
      <c r="R301" s="471"/>
      <c r="S301" s="471"/>
      <c r="T301" s="474"/>
      <c r="U301" s="477"/>
      <c r="V301" s="471"/>
      <c r="W301" s="474"/>
      <c r="X301" s="85"/>
      <c r="Y301" s="85"/>
      <c r="Z301" s="85"/>
      <c r="AA301" s="85"/>
      <c r="AB301" s="85"/>
      <c r="AC301" s="85"/>
      <c r="AD301" s="92"/>
      <c r="AE301" s="92"/>
      <c r="AF301" s="92"/>
      <c r="AG301" s="92"/>
      <c r="AH301" s="92"/>
      <c r="AI301" s="92"/>
      <c r="AJ301" s="92"/>
      <c r="AK301" s="85"/>
      <c r="AL301" s="524"/>
      <c r="AM301" s="525"/>
      <c r="AN301" s="683"/>
      <c r="AO301" s="683"/>
      <c r="AP301" s="525"/>
      <c r="AQ301" s="525"/>
      <c r="AR301" s="683"/>
      <c r="AS301" s="749"/>
      <c r="AT301" s="85"/>
    </row>
    <row r="302" spans="2:46" ht="6" customHeight="1">
      <c r="B302" s="727"/>
      <c r="C302" s="727"/>
      <c r="D302" s="727"/>
      <c r="E302" s="727"/>
      <c r="F302" s="727"/>
      <c r="G302" s="727"/>
      <c r="H302" s="727"/>
      <c r="I302" s="727"/>
      <c r="J302" s="536"/>
      <c r="K302" s="475"/>
      <c r="L302" s="539"/>
      <c r="M302" s="478"/>
      <c r="N302" s="475"/>
      <c r="O302" s="478"/>
      <c r="P302" s="472"/>
      <c r="Q302" s="472"/>
      <c r="R302" s="472"/>
      <c r="S302" s="472"/>
      <c r="T302" s="475"/>
      <c r="U302" s="478"/>
      <c r="V302" s="472"/>
      <c r="W302" s="475"/>
      <c r="X302" s="85"/>
      <c r="Y302" s="85"/>
      <c r="Z302" s="85"/>
      <c r="AA302" s="85"/>
      <c r="AB302" s="85"/>
      <c r="AC302" s="85"/>
      <c r="AD302" s="85"/>
      <c r="AE302" s="85"/>
      <c r="AF302" s="85"/>
      <c r="AG302" s="85"/>
      <c r="AH302" s="85"/>
      <c r="AI302" s="85"/>
      <c r="AJ302" s="85"/>
      <c r="AK302" s="85"/>
      <c r="AT302" s="85"/>
    </row>
    <row r="303" spans="2:46" ht="15" customHeight="1">
      <c r="B303" s="709" t="s">
        <v>51</v>
      </c>
      <c r="C303" s="710"/>
      <c r="D303" s="710"/>
      <c r="E303" s="710"/>
      <c r="F303" s="710"/>
      <c r="G303" s="710"/>
      <c r="H303" s="710"/>
      <c r="I303" s="711"/>
      <c r="J303" s="709" t="s">
        <v>6</v>
      </c>
      <c r="K303" s="710"/>
      <c r="L303" s="710"/>
      <c r="M303" s="710"/>
      <c r="N303" s="718"/>
      <c r="O303" s="721" t="s">
        <v>52</v>
      </c>
      <c r="P303" s="710"/>
      <c r="Q303" s="710"/>
      <c r="R303" s="710"/>
      <c r="S303" s="710"/>
      <c r="T303" s="710"/>
      <c r="U303" s="711"/>
      <c r="V303" s="93" t="s">
        <v>53</v>
      </c>
      <c r="W303" s="94"/>
      <c r="X303" s="94"/>
      <c r="Y303" s="724" t="s">
        <v>54</v>
      </c>
      <c r="Z303" s="724"/>
      <c r="AA303" s="724"/>
      <c r="AB303" s="724"/>
      <c r="AC303" s="724"/>
      <c r="AD303" s="724"/>
      <c r="AE303" s="724"/>
      <c r="AF303" s="724"/>
      <c r="AG303" s="724"/>
      <c r="AH303" s="724"/>
      <c r="AI303" s="94"/>
      <c r="AJ303" s="94"/>
      <c r="AK303" s="95"/>
      <c r="AL303" s="785" t="s">
        <v>55</v>
      </c>
      <c r="AM303" s="785"/>
      <c r="AN303" s="777" t="s">
        <v>61</v>
      </c>
      <c r="AO303" s="777"/>
      <c r="AP303" s="777"/>
      <c r="AQ303" s="777"/>
      <c r="AR303" s="777"/>
      <c r="AS303" s="778"/>
      <c r="AT303" s="85"/>
    </row>
    <row r="304" spans="2:46" ht="13.5" customHeight="1">
      <c r="B304" s="712"/>
      <c r="C304" s="713"/>
      <c r="D304" s="713"/>
      <c r="E304" s="713"/>
      <c r="F304" s="713"/>
      <c r="G304" s="713"/>
      <c r="H304" s="713"/>
      <c r="I304" s="714"/>
      <c r="J304" s="712"/>
      <c r="K304" s="713"/>
      <c r="L304" s="713"/>
      <c r="M304" s="713"/>
      <c r="N304" s="719"/>
      <c r="O304" s="722"/>
      <c r="P304" s="713"/>
      <c r="Q304" s="713"/>
      <c r="R304" s="713"/>
      <c r="S304" s="713"/>
      <c r="T304" s="713"/>
      <c r="U304" s="714"/>
      <c r="V304" s="728" t="s">
        <v>7</v>
      </c>
      <c r="W304" s="729"/>
      <c r="X304" s="729"/>
      <c r="Y304" s="730"/>
      <c r="Z304" s="734" t="s">
        <v>16</v>
      </c>
      <c r="AA304" s="735"/>
      <c r="AB304" s="735"/>
      <c r="AC304" s="736"/>
      <c r="AD304" s="740" t="s">
        <v>17</v>
      </c>
      <c r="AE304" s="741"/>
      <c r="AF304" s="741"/>
      <c r="AG304" s="742"/>
      <c r="AH304" s="746" t="s">
        <v>135</v>
      </c>
      <c r="AI304" s="681"/>
      <c r="AJ304" s="681"/>
      <c r="AK304" s="747"/>
      <c r="AL304" s="684" t="s">
        <v>18</v>
      </c>
      <c r="AM304" s="685"/>
      <c r="AN304" s="757" t="s">
        <v>19</v>
      </c>
      <c r="AO304" s="758"/>
      <c r="AP304" s="758"/>
      <c r="AQ304" s="758"/>
      <c r="AR304" s="759"/>
      <c r="AS304" s="760"/>
      <c r="AT304" s="85"/>
    </row>
    <row r="305" spans="2:46" ht="13.5" customHeight="1">
      <c r="B305" s="808"/>
      <c r="C305" s="809"/>
      <c r="D305" s="809"/>
      <c r="E305" s="809"/>
      <c r="F305" s="809"/>
      <c r="G305" s="809"/>
      <c r="H305" s="809"/>
      <c r="I305" s="810"/>
      <c r="J305" s="808"/>
      <c r="K305" s="809"/>
      <c r="L305" s="809"/>
      <c r="M305" s="809"/>
      <c r="N305" s="811"/>
      <c r="O305" s="820"/>
      <c r="P305" s="809"/>
      <c r="Q305" s="809"/>
      <c r="R305" s="809"/>
      <c r="S305" s="809"/>
      <c r="T305" s="809"/>
      <c r="U305" s="810"/>
      <c r="V305" s="731"/>
      <c r="W305" s="732"/>
      <c r="X305" s="732"/>
      <c r="Y305" s="733"/>
      <c r="Z305" s="737"/>
      <c r="AA305" s="738"/>
      <c r="AB305" s="738"/>
      <c r="AC305" s="739"/>
      <c r="AD305" s="743"/>
      <c r="AE305" s="744"/>
      <c r="AF305" s="744"/>
      <c r="AG305" s="745"/>
      <c r="AH305" s="748"/>
      <c r="AI305" s="683"/>
      <c r="AJ305" s="683"/>
      <c r="AK305" s="749"/>
      <c r="AL305" s="686"/>
      <c r="AM305" s="687"/>
      <c r="AN305" s="799"/>
      <c r="AO305" s="799"/>
      <c r="AP305" s="799"/>
      <c r="AQ305" s="799"/>
      <c r="AR305" s="799"/>
      <c r="AS305" s="800"/>
      <c r="AT305" s="85"/>
    </row>
    <row r="306" spans="2:46" ht="18" customHeight="1">
      <c r="B306" s="751">
        <f>'報告書（事業主控）'!B306</f>
        <v>0</v>
      </c>
      <c r="C306" s="752"/>
      <c r="D306" s="752"/>
      <c r="E306" s="752"/>
      <c r="F306" s="752"/>
      <c r="G306" s="752"/>
      <c r="H306" s="752"/>
      <c r="I306" s="753"/>
      <c r="J306" s="751">
        <f>'報告書（事業主控）'!J306</f>
        <v>0</v>
      </c>
      <c r="K306" s="752"/>
      <c r="L306" s="752"/>
      <c r="M306" s="752"/>
      <c r="N306" s="754"/>
      <c r="O306" s="106">
        <f>'報告書（事業主控）'!O306</f>
        <v>0</v>
      </c>
      <c r="P306" s="107" t="s">
        <v>45</v>
      </c>
      <c r="Q306" s="106">
        <f>'報告書（事業主控）'!Q306</f>
        <v>0</v>
      </c>
      <c r="R306" s="107" t="s">
        <v>46</v>
      </c>
      <c r="S306" s="106">
        <f>'報告書（事業主控）'!S306</f>
        <v>0</v>
      </c>
      <c r="T306" s="755" t="s">
        <v>47</v>
      </c>
      <c r="U306" s="755"/>
      <c r="V306" s="707">
        <f>'報告書（事業主控）'!V306</f>
        <v>0</v>
      </c>
      <c r="W306" s="708"/>
      <c r="X306" s="708"/>
      <c r="Y306" s="96" t="s">
        <v>8</v>
      </c>
      <c r="Z306" s="70"/>
      <c r="AA306" s="113"/>
      <c r="AB306" s="113"/>
      <c r="AC306" s="96" t="s">
        <v>8</v>
      </c>
      <c r="AD306" s="70"/>
      <c r="AE306" s="113"/>
      <c r="AF306" s="113"/>
      <c r="AG306" s="109" t="s">
        <v>8</v>
      </c>
      <c r="AH306" s="761">
        <f>'報告書（事業主控）'!AH306</f>
        <v>0</v>
      </c>
      <c r="AI306" s="762"/>
      <c r="AJ306" s="762"/>
      <c r="AK306" s="763"/>
      <c r="AL306" s="70"/>
      <c r="AM306" s="71"/>
      <c r="AN306" s="674">
        <f>'報告書（事業主控）'!AN306</f>
        <v>0</v>
      </c>
      <c r="AO306" s="675"/>
      <c r="AP306" s="675"/>
      <c r="AQ306" s="675"/>
      <c r="AR306" s="675"/>
      <c r="AS306" s="109" t="s">
        <v>8</v>
      </c>
      <c r="AT306" s="85"/>
    </row>
    <row r="307" spans="2:46" ht="18" customHeight="1">
      <c r="B307" s="700"/>
      <c r="C307" s="701"/>
      <c r="D307" s="701"/>
      <c r="E307" s="701"/>
      <c r="F307" s="701"/>
      <c r="G307" s="701"/>
      <c r="H307" s="701"/>
      <c r="I307" s="702"/>
      <c r="J307" s="700"/>
      <c r="K307" s="701"/>
      <c r="L307" s="701"/>
      <c r="M307" s="701"/>
      <c r="N307" s="704"/>
      <c r="O307" s="115">
        <f>'報告書（事業主控）'!O307</f>
        <v>0</v>
      </c>
      <c r="P307" s="116" t="s">
        <v>45</v>
      </c>
      <c r="Q307" s="115">
        <f>'報告書（事業主控）'!Q307</f>
        <v>0</v>
      </c>
      <c r="R307" s="116" t="s">
        <v>46</v>
      </c>
      <c r="S307" s="115">
        <f>'報告書（事業主控）'!S307</f>
        <v>0</v>
      </c>
      <c r="T307" s="706" t="s">
        <v>48</v>
      </c>
      <c r="U307" s="706"/>
      <c r="V307" s="671">
        <f>'報告書（事業主控）'!V307</f>
        <v>0</v>
      </c>
      <c r="W307" s="672"/>
      <c r="X307" s="672"/>
      <c r="Y307" s="672"/>
      <c r="Z307" s="671">
        <f>'報告書（事業主控）'!Z307</f>
        <v>0</v>
      </c>
      <c r="AA307" s="672"/>
      <c r="AB307" s="672"/>
      <c r="AC307" s="672"/>
      <c r="AD307" s="671">
        <f>'報告書（事業主控）'!AD307</f>
        <v>0</v>
      </c>
      <c r="AE307" s="672"/>
      <c r="AF307" s="672"/>
      <c r="AG307" s="673"/>
      <c r="AH307" s="678">
        <f>'報告書（事業主控）'!AH307</f>
        <v>0</v>
      </c>
      <c r="AI307" s="679"/>
      <c r="AJ307" s="679"/>
      <c r="AK307" s="680"/>
      <c r="AL307" s="407">
        <f>'報告書（事業主控）'!AL307</f>
        <v>0</v>
      </c>
      <c r="AM307" s="677"/>
      <c r="AN307" s="671">
        <f>'報告書（事業主控）'!AN307</f>
        <v>0</v>
      </c>
      <c r="AO307" s="672"/>
      <c r="AP307" s="672"/>
      <c r="AQ307" s="672"/>
      <c r="AR307" s="672"/>
      <c r="AS307" s="75"/>
      <c r="AT307" s="85"/>
    </row>
    <row r="308" spans="2:46" ht="18" customHeight="1">
      <c r="B308" s="697">
        <f>'報告書（事業主控）'!B308</f>
        <v>0</v>
      </c>
      <c r="C308" s="698"/>
      <c r="D308" s="698"/>
      <c r="E308" s="698"/>
      <c r="F308" s="698"/>
      <c r="G308" s="698"/>
      <c r="H308" s="698"/>
      <c r="I308" s="699"/>
      <c r="J308" s="697">
        <f>'報告書（事業主控）'!J308</f>
        <v>0</v>
      </c>
      <c r="K308" s="698"/>
      <c r="L308" s="698"/>
      <c r="M308" s="698"/>
      <c r="N308" s="703"/>
      <c r="O308" s="110">
        <f>'報告書（事業主控）'!O308</f>
        <v>0</v>
      </c>
      <c r="P308" s="92" t="s">
        <v>45</v>
      </c>
      <c r="Q308" s="110">
        <f>'報告書（事業主控）'!Q308</f>
        <v>0</v>
      </c>
      <c r="R308" s="92" t="s">
        <v>46</v>
      </c>
      <c r="S308" s="110">
        <f>'報告書（事業主控）'!S308</f>
        <v>0</v>
      </c>
      <c r="T308" s="705" t="s">
        <v>47</v>
      </c>
      <c r="U308" s="705"/>
      <c r="V308" s="707">
        <f>'報告書（事業主控）'!V308</f>
        <v>0</v>
      </c>
      <c r="W308" s="708"/>
      <c r="X308" s="708"/>
      <c r="Y308" s="97"/>
      <c r="Z308" s="70"/>
      <c r="AA308" s="113"/>
      <c r="AB308" s="113"/>
      <c r="AC308" s="97"/>
      <c r="AD308" s="70"/>
      <c r="AE308" s="113"/>
      <c r="AF308" s="113"/>
      <c r="AG308" s="97"/>
      <c r="AH308" s="674">
        <f>'報告書（事業主控）'!AH308</f>
        <v>0</v>
      </c>
      <c r="AI308" s="675"/>
      <c r="AJ308" s="675"/>
      <c r="AK308" s="676"/>
      <c r="AL308" s="70"/>
      <c r="AM308" s="71"/>
      <c r="AN308" s="674">
        <f>'報告書（事業主控）'!AN308</f>
        <v>0</v>
      </c>
      <c r="AO308" s="675"/>
      <c r="AP308" s="675"/>
      <c r="AQ308" s="675"/>
      <c r="AR308" s="675"/>
      <c r="AS308" s="114"/>
      <c r="AT308" s="85"/>
    </row>
    <row r="309" spans="2:46" ht="18" customHeight="1">
      <c r="B309" s="700"/>
      <c r="C309" s="701"/>
      <c r="D309" s="701"/>
      <c r="E309" s="701"/>
      <c r="F309" s="701"/>
      <c r="G309" s="701"/>
      <c r="H309" s="701"/>
      <c r="I309" s="702"/>
      <c r="J309" s="700"/>
      <c r="K309" s="701"/>
      <c r="L309" s="701"/>
      <c r="M309" s="701"/>
      <c r="N309" s="704"/>
      <c r="O309" s="115">
        <f>'報告書（事業主控）'!O309</f>
        <v>0</v>
      </c>
      <c r="P309" s="116" t="s">
        <v>45</v>
      </c>
      <c r="Q309" s="115">
        <f>'報告書（事業主控）'!Q309</f>
        <v>0</v>
      </c>
      <c r="R309" s="116" t="s">
        <v>46</v>
      </c>
      <c r="S309" s="115">
        <f>'報告書（事業主控）'!S309</f>
        <v>0</v>
      </c>
      <c r="T309" s="706" t="s">
        <v>48</v>
      </c>
      <c r="U309" s="706"/>
      <c r="V309" s="678">
        <f>'報告書（事業主控）'!V309</f>
        <v>0</v>
      </c>
      <c r="W309" s="679"/>
      <c r="X309" s="679"/>
      <c r="Y309" s="679"/>
      <c r="Z309" s="678">
        <f>'報告書（事業主控）'!Z309</f>
        <v>0</v>
      </c>
      <c r="AA309" s="679"/>
      <c r="AB309" s="679"/>
      <c r="AC309" s="679"/>
      <c r="AD309" s="678">
        <f>'報告書（事業主控）'!AD309</f>
        <v>0</v>
      </c>
      <c r="AE309" s="679"/>
      <c r="AF309" s="679"/>
      <c r="AG309" s="679"/>
      <c r="AH309" s="678">
        <f>'報告書（事業主控）'!AH309</f>
        <v>0</v>
      </c>
      <c r="AI309" s="679"/>
      <c r="AJ309" s="679"/>
      <c r="AK309" s="680"/>
      <c r="AL309" s="407">
        <f>'報告書（事業主控）'!AL309</f>
        <v>0</v>
      </c>
      <c r="AM309" s="677"/>
      <c r="AN309" s="671">
        <f>'報告書（事業主控）'!AN309</f>
        <v>0</v>
      </c>
      <c r="AO309" s="672"/>
      <c r="AP309" s="672"/>
      <c r="AQ309" s="672"/>
      <c r="AR309" s="672"/>
      <c r="AS309" s="75"/>
      <c r="AT309" s="85"/>
    </row>
    <row r="310" spans="2:46" ht="18" customHeight="1">
      <c r="B310" s="697">
        <f>'報告書（事業主控）'!B310</f>
        <v>0</v>
      </c>
      <c r="C310" s="698"/>
      <c r="D310" s="698"/>
      <c r="E310" s="698"/>
      <c r="F310" s="698"/>
      <c r="G310" s="698"/>
      <c r="H310" s="698"/>
      <c r="I310" s="699"/>
      <c r="J310" s="697">
        <f>'報告書（事業主控）'!J310</f>
        <v>0</v>
      </c>
      <c r="K310" s="698"/>
      <c r="L310" s="698"/>
      <c r="M310" s="698"/>
      <c r="N310" s="703"/>
      <c r="O310" s="110">
        <f>'報告書（事業主控）'!O310</f>
        <v>0</v>
      </c>
      <c r="P310" s="92" t="s">
        <v>45</v>
      </c>
      <c r="Q310" s="110">
        <f>'報告書（事業主控）'!Q310</f>
        <v>0</v>
      </c>
      <c r="R310" s="92" t="s">
        <v>46</v>
      </c>
      <c r="S310" s="110">
        <f>'報告書（事業主控）'!S310</f>
        <v>0</v>
      </c>
      <c r="T310" s="705" t="s">
        <v>47</v>
      </c>
      <c r="U310" s="705"/>
      <c r="V310" s="707">
        <f>'報告書（事業主控）'!V310</f>
        <v>0</v>
      </c>
      <c r="W310" s="708"/>
      <c r="X310" s="708"/>
      <c r="Y310" s="97"/>
      <c r="Z310" s="70"/>
      <c r="AA310" s="113"/>
      <c r="AB310" s="113"/>
      <c r="AC310" s="97"/>
      <c r="AD310" s="70"/>
      <c r="AE310" s="113"/>
      <c r="AF310" s="113"/>
      <c r="AG310" s="97"/>
      <c r="AH310" s="674">
        <f>'報告書（事業主控）'!AH310</f>
        <v>0</v>
      </c>
      <c r="AI310" s="675"/>
      <c r="AJ310" s="675"/>
      <c r="AK310" s="676"/>
      <c r="AL310" s="70"/>
      <c r="AM310" s="71"/>
      <c r="AN310" s="674">
        <f>'報告書（事業主控）'!AN310</f>
        <v>0</v>
      </c>
      <c r="AO310" s="675"/>
      <c r="AP310" s="675"/>
      <c r="AQ310" s="675"/>
      <c r="AR310" s="675"/>
      <c r="AS310" s="114"/>
      <c r="AT310" s="85"/>
    </row>
    <row r="311" spans="2:46" ht="18" customHeight="1">
      <c r="B311" s="700"/>
      <c r="C311" s="701"/>
      <c r="D311" s="701"/>
      <c r="E311" s="701"/>
      <c r="F311" s="701"/>
      <c r="G311" s="701"/>
      <c r="H311" s="701"/>
      <c r="I311" s="702"/>
      <c r="J311" s="700"/>
      <c r="K311" s="701"/>
      <c r="L311" s="701"/>
      <c r="M311" s="701"/>
      <c r="N311" s="704"/>
      <c r="O311" s="115">
        <f>'報告書（事業主控）'!O311</f>
        <v>0</v>
      </c>
      <c r="P311" s="116" t="s">
        <v>45</v>
      </c>
      <c r="Q311" s="115">
        <f>'報告書（事業主控）'!Q311</f>
        <v>0</v>
      </c>
      <c r="R311" s="116" t="s">
        <v>46</v>
      </c>
      <c r="S311" s="115">
        <f>'報告書（事業主控）'!S311</f>
        <v>0</v>
      </c>
      <c r="T311" s="706" t="s">
        <v>48</v>
      </c>
      <c r="U311" s="706"/>
      <c r="V311" s="678">
        <f>'報告書（事業主控）'!V311</f>
        <v>0</v>
      </c>
      <c r="W311" s="679"/>
      <c r="X311" s="679"/>
      <c r="Y311" s="679"/>
      <c r="Z311" s="678">
        <f>'報告書（事業主控）'!Z311</f>
        <v>0</v>
      </c>
      <c r="AA311" s="679"/>
      <c r="AB311" s="679"/>
      <c r="AC311" s="679"/>
      <c r="AD311" s="678">
        <f>'報告書（事業主控）'!AD311</f>
        <v>0</v>
      </c>
      <c r="AE311" s="679"/>
      <c r="AF311" s="679"/>
      <c r="AG311" s="679"/>
      <c r="AH311" s="678">
        <f>'報告書（事業主控）'!AH311</f>
        <v>0</v>
      </c>
      <c r="AI311" s="679"/>
      <c r="AJ311" s="679"/>
      <c r="AK311" s="680"/>
      <c r="AL311" s="407">
        <f>'報告書（事業主控）'!AL311</f>
        <v>0</v>
      </c>
      <c r="AM311" s="677"/>
      <c r="AN311" s="671">
        <f>'報告書（事業主控）'!AN311</f>
        <v>0</v>
      </c>
      <c r="AO311" s="672"/>
      <c r="AP311" s="672"/>
      <c r="AQ311" s="672"/>
      <c r="AR311" s="672"/>
      <c r="AS311" s="75"/>
      <c r="AT311" s="85"/>
    </row>
    <row r="312" spans="2:46" ht="18" customHeight="1">
      <c r="B312" s="697">
        <f>'報告書（事業主控）'!B312</f>
        <v>0</v>
      </c>
      <c r="C312" s="698"/>
      <c r="D312" s="698"/>
      <c r="E312" s="698"/>
      <c r="F312" s="698"/>
      <c r="G312" s="698"/>
      <c r="H312" s="698"/>
      <c r="I312" s="699"/>
      <c r="J312" s="697">
        <f>'報告書（事業主控）'!J312</f>
        <v>0</v>
      </c>
      <c r="K312" s="698"/>
      <c r="L312" s="698"/>
      <c r="M312" s="698"/>
      <c r="N312" s="703"/>
      <c r="O312" s="110">
        <f>'報告書（事業主控）'!O312</f>
        <v>0</v>
      </c>
      <c r="P312" s="92" t="s">
        <v>45</v>
      </c>
      <c r="Q312" s="110">
        <f>'報告書（事業主控）'!Q312</f>
        <v>0</v>
      </c>
      <c r="R312" s="92" t="s">
        <v>46</v>
      </c>
      <c r="S312" s="110">
        <f>'報告書（事業主控）'!S312</f>
        <v>0</v>
      </c>
      <c r="T312" s="705" t="s">
        <v>47</v>
      </c>
      <c r="U312" s="705"/>
      <c r="V312" s="707">
        <f>'報告書（事業主控）'!V312</f>
        <v>0</v>
      </c>
      <c r="W312" s="708"/>
      <c r="X312" s="708"/>
      <c r="Y312" s="97"/>
      <c r="Z312" s="70"/>
      <c r="AA312" s="113"/>
      <c r="AB312" s="113"/>
      <c r="AC312" s="97"/>
      <c r="AD312" s="70"/>
      <c r="AE312" s="113"/>
      <c r="AF312" s="113"/>
      <c r="AG312" s="97"/>
      <c r="AH312" s="674">
        <f>'報告書（事業主控）'!AH312</f>
        <v>0</v>
      </c>
      <c r="AI312" s="675"/>
      <c r="AJ312" s="675"/>
      <c r="AK312" s="676"/>
      <c r="AL312" s="70"/>
      <c r="AM312" s="71"/>
      <c r="AN312" s="674">
        <f>'報告書（事業主控）'!AN312</f>
        <v>0</v>
      </c>
      <c r="AO312" s="675"/>
      <c r="AP312" s="675"/>
      <c r="AQ312" s="675"/>
      <c r="AR312" s="675"/>
      <c r="AS312" s="114"/>
      <c r="AT312" s="85"/>
    </row>
    <row r="313" spans="2:46" ht="18" customHeight="1">
      <c r="B313" s="700"/>
      <c r="C313" s="701"/>
      <c r="D313" s="701"/>
      <c r="E313" s="701"/>
      <c r="F313" s="701"/>
      <c r="G313" s="701"/>
      <c r="H313" s="701"/>
      <c r="I313" s="702"/>
      <c r="J313" s="700"/>
      <c r="K313" s="701"/>
      <c r="L313" s="701"/>
      <c r="M313" s="701"/>
      <c r="N313" s="704"/>
      <c r="O313" s="115">
        <f>'報告書（事業主控）'!O313</f>
        <v>0</v>
      </c>
      <c r="P313" s="116" t="s">
        <v>45</v>
      </c>
      <c r="Q313" s="115">
        <f>'報告書（事業主控）'!Q313</f>
        <v>0</v>
      </c>
      <c r="R313" s="116" t="s">
        <v>46</v>
      </c>
      <c r="S313" s="115">
        <f>'報告書（事業主控）'!S313</f>
        <v>0</v>
      </c>
      <c r="T313" s="706" t="s">
        <v>48</v>
      </c>
      <c r="U313" s="706"/>
      <c r="V313" s="678">
        <f>'報告書（事業主控）'!V313</f>
        <v>0</v>
      </c>
      <c r="W313" s="679"/>
      <c r="X313" s="679"/>
      <c r="Y313" s="679"/>
      <c r="Z313" s="678">
        <f>'報告書（事業主控）'!Z313</f>
        <v>0</v>
      </c>
      <c r="AA313" s="679"/>
      <c r="AB313" s="679"/>
      <c r="AC313" s="679"/>
      <c r="AD313" s="678">
        <f>'報告書（事業主控）'!AD313</f>
        <v>0</v>
      </c>
      <c r="AE313" s="679"/>
      <c r="AF313" s="679"/>
      <c r="AG313" s="679"/>
      <c r="AH313" s="678">
        <f>'報告書（事業主控）'!AH313</f>
        <v>0</v>
      </c>
      <c r="AI313" s="679"/>
      <c r="AJ313" s="679"/>
      <c r="AK313" s="680"/>
      <c r="AL313" s="407">
        <f>'報告書（事業主控）'!AL313</f>
        <v>0</v>
      </c>
      <c r="AM313" s="677"/>
      <c r="AN313" s="671">
        <f>'報告書（事業主控）'!AN313</f>
        <v>0</v>
      </c>
      <c r="AO313" s="672"/>
      <c r="AP313" s="672"/>
      <c r="AQ313" s="672"/>
      <c r="AR313" s="672"/>
      <c r="AS313" s="75"/>
      <c r="AT313" s="85"/>
    </row>
    <row r="314" spans="2:46" ht="18" customHeight="1">
      <c r="B314" s="697">
        <f>'報告書（事業主控）'!B314</f>
        <v>0</v>
      </c>
      <c r="C314" s="698"/>
      <c r="D314" s="698"/>
      <c r="E314" s="698"/>
      <c r="F314" s="698"/>
      <c r="G314" s="698"/>
      <c r="H314" s="698"/>
      <c r="I314" s="699"/>
      <c r="J314" s="697">
        <f>'報告書（事業主控）'!J314</f>
        <v>0</v>
      </c>
      <c r="K314" s="698"/>
      <c r="L314" s="698"/>
      <c r="M314" s="698"/>
      <c r="N314" s="703"/>
      <c r="O314" s="110">
        <f>'報告書（事業主控）'!O314</f>
        <v>0</v>
      </c>
      <c r="P314" s="92" t="s">
        <v>45</v>
      </c>
      <c r="Q314" s="110">
        <f>'報告書（事業主控）'!Q314</f>
        <v>0</v>
      </c>
      <c r="R314" s="92" t="s">
        <v>46</v>
      </c>
      <c r="S314" s="110">
        <f>'報告書（事業主控）'!S314</f>
        <v>0</v>
      </c>
      <c r="T314" s="705" t="s">
        <v>47</v>
      </c>
      <c r="U314" s="705"/>
      <c r="V314" s="707">
        <f>'報告書（事業主控）'!V314</f>
        <v>0</v>
      </c>
      <c r="W314" s="708"/>
      <c r="X314" s="708"/>
      <c r="Y314" s="97"/>
      <c r="Z314" s="70"/>
      <c r="AA314" s="113"/>
      <c r="AB314" s="113"/>
      <c r="AC314" s="97"/>
      <c r="AD314" s="70"/>
      <c r="AE314" s="113"/>
      <c r="AF314" s="113"/>
      <c r="AG314" s="97"/>
      <c r="AH314" s="674">
        <f>'報告書（事業主控）'!AH314</f>
        <v>0</v>
      </c>
      <c r="AI314" s="675"/>
      <c r="AJ314" s="675"/>
      <c r="AK314" s="676"/>
      <c r="AL314" s="70"/>
      <c r="AM314" s="71"/>
      <c r="AN314" s="674">
        <f>'報告書（事業主控）'!AN314</f>
        <v>0</v>
      </c>
      <c r="AO314" s="675"/>
      <c r="AP314" s="675"/>
      <c r="AQ314" s="675"/>
      <c r="AR314" s="675"/>
      <c r="AS314" s="114"/>
      <c r="AT314" s="85"/>
    </row>
    <row r="315" spans="2:46" ht="18" customHeight="1">
      <c r="B315" s="700"/>
      <c r="C315" s="701"/>
      <c r="D315" s="701"/>
      <c r="E315" s="701"/>
      <c r="F315" s="701"/>
      <c r="G315" s="701"/>
      <c r="H315" s="701"/>
      <c r="I315" s="702"/>
      <c r="J315" s="700"/>
      <c r="K315" s="701"/>
      <c r="L315" s="701"/>
      <c r="M315" s="701"/>
      <c r="N315" s="704"/>
      <c r="O315" s="115">
        <f>'報告書（事業主控）'!O315</f>
        <v>0</v>
      </c>
      <c r="P315" s="116" t="s">
        <v>45</v>
      </c>
      <c r="Q315" s="115">
        <f>'報告書（事業主控）'!Q315</f>
        <v>0</v>
      </c>
      <c r="R315" s="116" t="s">
        <v>46</v>
      </c>
      <c r="S315" s="115">
        <f>'報告書（事業主控）'!S315</f>
        <v>0</v>
      </c>
      <c r="T315" s="706" t="s">
        <v>48</v>
      </c>
      <c r="U315" s="706"/>
      <c r="V315" s="678">
        <f>'報告書（事業主控）'!V315</f>
        <v>0</v>
      </c>
      <c r="W315" s="679"/>
      <c r="X315" s="679"/>
      <c r="Y315" s="679"/>
      <c r="Z315" s="678">
        <f>'報告書（事業主控）'!Z315</f>
        <v>0</v>
      </c>
      <c r="AA315" s="679"/>
      <c r="AB315" s="679"/>
      <c r="AC315" s="679"/>
      <c r="AD315" s="678">
        <f>'報告書（事業主控）'!AD315</f>
        <v>0</v>
      </c>
      <c r="AE315" s="679"/>
      <c r="AF315" s="679"/>
      <c r="AG315" s="679"/>
      <c r="AH315" s="678">
        <f>'報告書（事業主控）'!AH315</f>
        <v>0</v>
      </c>
      <c r="AI315" s="679"/>
      <c r="AJ315" s="679"/>
      <c r="AK315" s="680"/>
      <c r="AL315" s="407">
        <f>'報告書（事業主控）'!AL315</f>
        <v>0</v>
      </c>
      <c r="AM315" s="677"/>
      <c r="AN315" s="671">
        <f>'報告書（事業主控）'!AN315</f>
        <v>0</v>
      </c>
      <c r="AO315" s="672"/>
      <c r="AP315" s="672"/>
      <c r="AQ315" s="672"/>
      <c r="AR315" s="672"/>
      <c r="AS315" s="75"/>
      <c r="AT315" s="85"/>
    </row>
    <row r="316" spans="2:46" ht="18" customHeight="1">
      <c r="B316" s="697">
        <f>'報告書（事業主控）'!B316</f>
        <v>0</v>
      </c>
      <c r="C316" s="698"/>
      <c r="D316" s="698"/>
      <c r="E316" s="698"/>
      <c r="F316" s="698"/>
      <c r="G316" s="698"/>
      <c r="H316" s="698"/>
      <c r="I316" s="699"/>
      <c r="J316" s="697">
        <f>'報告書（事業主控）'!J316</f>
        <v>0</v>
      </c>
      <c r="K316" s="698"/>
      <c r="L316" s="698"/>
      <c r="M316" s="698"/>
      <c r="N316" s="703"/>
      <c r="O316" s="110">
        <f>'報告書（事業主控）'!O316</f>
        <v>0</v>
      </c>
      <c r="P316" s="92" t="s">
        <v>45</v>
      </c>
      <c r="Q316" s="110">
        <f>'報告書（事業主控）'!Q316</f>
        <v>0</v>
      </c>
      <c r="R316" s="92" t="s">
        <v>46</v>
      </c>
      <c r="S316" s="110">
        <f>'報告書（事業主控）'!S316</f>
        <v>0</v>
      </c>
      <c r="T316" s="705" t="s">
        <v>47</v>
      </c>
      <c r="U316" s="705"/>
      <c r="V316" s="707">
        <f>'報告書（事業主控）'!V316</f>
        <v>0</v>
      </c>
      <c r="W316" s="708"/>
      <c r="X316" s="708"/>
      <c r="Y316" s="97"/>
      <c r="Z316" s="70"/>
      <c r="AA316" s="113"/>
      <c r="AB316" s="113"/>
      <c r="AC316" s="97"/>
      <c r="AD316" s="70"/>
      <c r="AE316" s="113"/>
      <c r="AF316" s="113"/>
      <c r="AG316" s="97"/>
      <c r="AH316" s="674">
        <f>'報告書（事業主控）'!AH316</f>
        <v>0</v>
      </c>
      <c r="AI316" s="675"/>
      <c r="AJ316" s="675"/>
      <c r="AK316" s="676"/>
      <c r="AL316" s="70"/>
      <c r="AM316" s="71"/>
      <c r="AN316" s="674">
        <f>'報告書（事業主控）'!AN316</f>
        <v>0</v>
      </c>
      <c r="AO316" s="675"/>
      <c r="AP316" s="675"/>
      <c r="AQ316" s="675"/>
      <c r="AR316" s="675"/>
      <c r="AS316" s="114"/>
      <c r="AT316" s="85"/>
    </row>
    <row r="317" spans="2:46" ht="18" customHeight="1">
      <c r="B317" s="700"/>
      <c r="C317" s="701"/>
      <c r="D317" s="701"/>
      <c r="E317" s="701"/>
      <c r="F317" s="701"/>
      <c r="G317" s="701"/>
      <c r="H317" s="701"/>
      <c r="I317" s="702"/>
      <c r="J317" s="700"/>
      <c r="K317" s="701"/>
      <c r="L317" s="701"/>
      <c r="M317" s="701"/>
      <c r="N317" s="704"/>
      <c r="O317" s="115">
        <f>'報告書（事業主控）'!O317</f>
        <v>0</v>
      </c>
      <c r="P317" s="116" t="s">
        <v>45</v>
      </c>
      <c r="Q317" s="115">
        <f>'報告書（事業主控）'!Q317</f>
        <v>0</v>
      </c>
      <c r="R317" s="116" t="s">
        <v>46</v>
      </c>
      <c r="S317" s="115">
        <f>'報告書（事業主控）'!S317</f>
        <v>0</v>
      </c>
      <c r="T317" s="706" t="s">
        <v>48</v>
      </c>
      <c r="U317" s="706"/>
      <c r="V317" s="678">
        <f>'報告書（事業主控）'!V317</f>
        <v>0</v>
      </c>
      <c r="W317" s="679"/>
      <c r="X317" s="679"/>
      <c r="Y317" s="679"/>
      <c r="Z317" s="678">
        <f>'報告書（事業主控）'!Z317</f>
        <v>0</v>
      </c>
      <c r="AA317" s="679"/>
      <c r="AB317" s="679"/>
      <c r="AC317" s="679"/>
      <c r="AD317" s="678">
        <f>'報告書（事業主控）'!AD317</f>
        <v>0</v>
      </c>
      <c r="AE317" s="679"/>
      <c r="AF317" s="679"/>
      <c r="AG317" s="679"/>
      <c r="AH317" s="678">
        <f>'報告書（事業主控）'!AH317</f>
        <v>0</v>
      </c>
      <c r="AI317" s="679"/>
      <c r="AJ317" s="679"/>
      <c r="AK317" s="680"/>
      <c r="AL317" s="407">
        <f>'報告書（事業主控）'!AL317</f>
        <v>0</v>
      </c>
      <c r="AM317" s="677"/>
      <c r="AN317" s="671">
        <f>'報告書（事業主控）'!AN317</f>
        <v>0</v>
      </c>
      <c r="AO317" s="672"/>
      <c r="AP317" s="672"/>
      <c r="AQ317" s="672"/>
      <c r="AR317" s="672"/>
      <c r="AS317" s="75"/>
      <c r="AT317" s="85"/>
    </row>
    <row r="318" spans="2:46" ht="18" customHeight="1">
      <c r="B318" s="697">
        <f>'報告書（事業主控）'!B318</f>
        <v>0</v>
      </c>
      <c r="C318" s="698"/>
      <c r="D318" s="698"/>
      <c r="E318" s="698"/>
      <c r="F318" s="698"/>
      <c r="G318" s="698"/>
      <c r="H318" s="698"/>
      <c r="I318" s="699"/>
      <c r="J318" s="697">
        <f>'報告書（事業主控）'!J318</f>
        <v>0</v>
      </c>
      <c r="K318" s="698"/>
      <c r="L318" s="698"/>
      <c r="M318" s="698"/>
      <c r="N318" s="703"/>
      <c r="O318" s="110">
        <f>'報告書（事業主控）'!O318</f>
        <v>0</v>
      </c>
      <c r="P318" s="92" t="s">
        <v>45</v>
      </c>
      <c r="Q318" s="110">
        <f>'報告書（事業主控）'!Q318</f>
        <v>0</v>
      </c>
      <c r="R318" s="92" t="s">
        <v>46</v>
      </c>
      <c r="S318" s="110">
        <f>'報告書（事業主控）'!S318</f>
        <v>0</v>
      </c>
      <c r="T318" s="705" t="s">
        <v>47</v>
      </c>
      <c r="U318" s="705"/>
      <c r="V318" s="707">
        <f>'報告書（事業主控）'!V318</f>
        <v>0</v>
      </c>
      <c r="W318" s="708"/>
      <c r="X318" s="708"/>
      <c r="Y318" s="97"/>
      <c r="Z318" s="70"/>
      <c r="AA318" s="113"/>
      <c r="AB318" s="113"/>
      <c r="AC318" s="97"/>
      <c r="AD318" s="70"/>
      <c r="AE318" s="113"/>
      <c r="AF318" s="113"/>
      <c r="AG318" s="97"/>
      <c r="AH318" s="674">
        <f>'報告書（事業主控）'!AH318</f>
        <v>0</v>
      </c>
      <c r="AI318" s="675"/>
      <c r="AJ318" s="675"/>
      <c r="AK318" s="676"/>
      <c r="AL318" s="70"/>
      <c r="AM318" s="71"/>
      <c r="AN318" s="674">
        <f>'報告書（事業主控）'!AN318</f>
        <v>0</v>
      </c>
      <c r="AO318" s="675"/>
      <c r="AP318" s="675"/>
      <c r="AQ318" s="675"/>
      <c r="AR318" s="675"/>
      <c r="AS318" s="114"/>
      <c r="AT318" s="85"/>
    </row>
    <row r="319" spans="2:46" ht="18" customHeight="1">
      <c r="B319" s="700"/>
      <c r="C319" s="701"/>
      <c r="D319" s="701"/>
      <c r="E319" s="701"/>
      <c r="F319" s="701"/>
      <c r="G319" s="701"/>
      <c r="H319" s="701"/>
      <c r="I319" s="702"/>
      <c r="J319" s="700"/>
      <c r="K319" s="701"/>
      <c r="L319" s="701"/>
      <c r="M319" s="701"/>
      <c r="N319" s="704"/>
      <c r="O319" s="115">
        <f>'報告書（事業主控）'!O319</f>
        <v>0</v>
      </c>
      <c r="P319" s="116" t="s">
        <v>45</v>
      </c>
      <c r="Q319" s="115">
        <f>'報告書（事業主控）'!Q319</f>
        <v>0</v>
      </c>
      <c r="R319" s="116" t="s">
        <v>46</v>
      </c>
      <c r="S319" s="115">
        <f>'報告書（事業主控）'!S319</f>
        <v>0</v>
      </c>
      <c r="T319" s="706" t="s">
        <v>48</v>
      </c>
      <c r="U319" s="706"/>
      <c r="V319" s="678">
        <f>'報告書（事業主控）'!V319</f>
        <v>0</v>
      </c>
      <c r="W319" s="679"/>
      <c r="X319" s="679"/>
      <c r="Y319" s="679"/>
      <c r="Z319" s="678">
        <f>'報告書（事業主控）'!Z319</f>
        <v>0</v>
      </c>
      <c r="AA319" s="679"/>
      <c r="AB319" s="679"/>
      <c r="AC319" s="679"/>
      <c r="AD319" s="678">
        <f>'報告書（事業主控）'!AD319</f>
        <v>0</v>
      </c>
      <c r="AE319" s="679"/>
      <c r="AF319" s="679"/>
      <c r="AG319" s="679"/>
      <c r="AH319" s="678">
        <f>'報告書（事業主控）'!AH319</f>
        <v>0</v>
      </c>
      <c r="AI319" s="679"/>
      <c r="AJ319" s="679"/>
      <c r="AK319" s="680"/>
      <c r="AL319" s="407">
        <f>'報告書（事業主控）'!AL319</f>
        <v>0</v>
      </c>
      <c r="AM319" s="677"/>
      <c r="AN319" s="671">
        <f>'報告書（事業主控）'!AN319</f>
        <v>0</v>
      </c>
      <c r="AO319" s="672"/>
      <c r="AP319" s="672"/>
      <c r="AQ319" s="672"/>
      <c r="AR319" s="672"/>
      <c r="AS319" s="75"/>
      <c r="AT319" s="85"/>
    </row>
    <row r="320" spans="2:46" ht="18" customHeight="1">
      <c r="B320" s="697">
        <f>'報告書（事業主控）'!B320</f>
        <v>0</v>
      </c>
      <c r="C320" s="698"/>
      <c r="D320" s="698"/>
      <c r="E320" s="698"/>
      <c r="F320" s="698"/>
      <c r="G320" s="698"/>
      <c r="H320" s="698"/>
      <c r="I320" s="699"/>
      <c r="J320" s="697">
        <f>'報告書（事業主控）'!J320</f>
        <v>0</v>
      </c>
      <c r="K320" s="698"/>
      <c r="L320" s="698"/>
      <c r="M320" s="698"/>
      <c r="N320" s="703"/>
      <c r="O320" s="110">
        <f>'報告書（事業主控）'!O320</f>
        <v>0</v>
      </c>
      <c r="P320" s="92" t="s">
        <v>45</v>
      </c>
      <c r="Q320" s="110">
        <f>'報告書（事業主控）'!Q320</f>
        <v>0</v>
      </c>
      <c r="R320" s="92" t="s">
        <v>46</v>
      </c>
      <c r="S320" s="110">
        <f>'報告書（事業主控）'!S320</f>
        <v>0</v>
      </c>
      <c r="T320" s="705" t="s">
        <v>47</v>
      </c>
      <c r="U320" s="705"/>
      <c r="V320" s="707">
        <f>'報告書（事業主控）'!V320</f>
        <v>0</v>
      </c>
      <c r="W320" s="708"/>
      <c r="X320" s="708"/>
      <c r="Y320" s="97"/>
      <c r="Z320" s="70"/>
      <c r="AA320" s="113"/>
      <c r="AB320" s="113"/>
      <c r="AC320" s="97"/>
      <c r="AD320" s="70"/>
      <c r="AE320" s="113"/>
      <c r="AF320" s="113"/>
      <c r="AG320" s="97"/>
      <c r="AH320" s="674">
        <f>'報告書（事業主控）'!AH320</f>
        <v>0</v>
      </c>
      <c r="AI320" s="675"/>
      <c r="AJ320" s="675"/>
      <c r="AK320" s="676"/>
      <c r="AL320" s="70"/>
      <c r="AM320" s="71"/>
      <c r="AN320" s="674">
        <f>'報告書（事業主控）'!AN320</f>
        <v>0</v>
      </c>
      <c r="AO320" s="675"/>
      <c r="AP320" s="675"/>
      <c r="AQ320" s="675"/>
      <c r="AR320" s="675"/>
      <c r="AS320" s="114"/>
      <c r="AT320" s="85"/>
    </row>
    <row r="321" spans="2:46" ht="18" customHeight="1">
      <c r="B321" s="700"/>
      <c r="C321" s="701"/>
      <c r="D321" s="701"/>
      <c r="E321" s="701"/>
      <c r="F321" s="701"/>
      <c r="G321" s="701"/>
      <c r="H321" s="701"/>
      <c r="I321" s="702"/>
      <c r="J321" s="700"/>
      <c r="K321" s="701"/>
      <c r="L321" s="701"/>
      <c r="M321" s="701"/>
      <c r="N321" s="704"/>
      <c r="O321" s="115">
        <f>'報告書（事業主控）'!O321</f>
        <v>0</v>
      </c>
      <c r="P321" s="116" t="s">
        <v>45</v>
      </c>
      <c r="Q321" s="115">
        <f>'報告書（事業主控）'!Q321</f>
        <v>0</v>
      </c>
      <c r="R321" s="116" t="s">
        <v>46</v>
      </c>
      <c r="S321" s="115">
        <f>'報告書（事業主控）'!S321</f>
        <v>0</v>
      </c>
      <c r="T321" s="706" t="s">
        <v>48</v>
      </c>
      <c r="U321" s="706"/>
      <c r="V321" s="678">
        <f>'報告書（事業主控）'!V321</f>
        <v>0</v>
      </c>
      <c r="W321" s="679"/>
      <c r="X321" s="679"/>
      <c r="Y321" s="679"/>
      <c r="Z321" s="678">
        <f>'報告書（事業主控）'!Z321</f>
        <v>0</v>
      </c>
      <c r="AA321" s="679"/>
      <c r="AB321" s="679"/>
      <c r="AC321" s="679"/>
      <c r="AD321" s="678">
        <f>'報告書（事業主控）'!AD321</f>
        <v>0</v>
      </c>
      <c r="AE321" s="679"/>
      <c r="AF321" s="679"/>
      <c r="AG321" s="679"/>
      <c r="AH321" s="678">
        <f>'報告書（事業主控）'!AH321</f>
        <v>0</v>
      </c>
      <c r="AI321" s="679"/>
      <c r="AJ321" s="679"/>
      <c r="AK321" s="680"/>
      <c r="AL321" s="407">
        <f>'報告書（事業主控）'!AL321</f>
        <v>0</v>
      </c>
      <c r="AM321" s="677"/>
      <c r="AN321" s="671">
        <f>'報告書（事業主控）'!AN321</f>
        <v>0</v>
      </c>
      <c r="AO321" s="672"/>
      <c r="AP321" s="672"/>
      <c r="AQ321" s="672"/>
      <c r="AR321" s="672"/>
      <c r="AS321" s="75"/>
      <c r="AT321" s="85"/>
    </row>
    <row r="322" spans="2:46" ht="18" customHeight="1">
      <c r="B322" s="697">
        <f>'報告書（事業主控）'!B322</f>
        <v>0</v>
      </c>
      <c r="C322" s="698"/>
      <c r="D322" s="698"/>
      <c r="E322" s="698"/>
      <c r="F322" s="698"/>
      <c r="G322" s="698"/>
      <c r="H322" s="698"/>
      <c r="I322" s="699"/>
      <c r="J322" s="697">
        <f>'報告書（事業主控）'!J322</f>
        <v>0</v>
      </c>
      <c r="K322" s="698"/>
      <c r="L322" s="698"/>
      <c r="M322" s="698"/>
      <c r="N322" s="703"/>
      <c r="O322" s="110">
        <f>'報告書（事業主控）'!O322</f>
        <v>0</v>
      </c>
      <c r="P322" s="92" t="s">
        <v>45</v>
      </c>
      <c r="Q322" s="110">
        <f>'報告書（事業主控）'!Q322</f>
        <v>0</v>
      </c>
      <c r="R322" s="92" t="s">
        <v>46</v>
      </c>
      <c r="S322" s="110">
        <f>'報告書（事業主控）'!S322</f>
        <v>0</v>
      </c>
      <c r="T322" s="705" t="s">
        <v>47</v>
      </c>
      <c r="U322" s="705"/>
      <c r="V322" s="707">
        <f>'報告書（事業主控）'!V322</f>
        <v>0</v>
      </c>
      <c r="W322" s="708"/>
      <c r="X322" s="708"/>
      <c r="Y322" s="97"/>
      <c r="Z322" s="70"/>
      <c r="AA322" s="113"/>
      <c r="AB322" s="113"/>
      <c r="AC322" s="97"/>
      <c r="AD322" s="70"/>
      <c r="AE322" s="113"/>
      <c r="AF322" s="113"/>
      <c r="AG322" s="97"/>
      <c r="AH322" s="674">
        <f>'報告書（事業主控）'!AH322</f>
        <v>0</v>
      </c>
      <c r="AI322" s="675"/>
      <c r="AJ322" s="675"/>
      <c r="AK322" s="676"/>
      <c r="AL322" s="70"/>
      <c r="AM322" s="71"/>
      <c r="AN322" s="674">
        <f>'報告書（事業主控）'!AN322</f>
        <v>0</v>
      </c>
      <c r="AO322" s="675"/>
      <c r="AP322" s="675"/>
      <c r="AQ322" s="675"/>
      <c r="AR322" s="675"/>
      <c r="AS322" s="114"/>
      <c r="AT322" s="85"/>
    </row>
    <row r="323" spans="2:46" ht="18" customHeight="1">
      <c r="B323" s="700"/>
      <c r="C323" s="701"/>
      <c r="D323" s="701"/>
      <c r="E323" s="701"/>
      <c r="F323" s="701"/>
      <c r="G323" s="701"/>
      <c r="H323" s="701"/>
      <c r="I323" s="702"/>
      <c r="J323" s="700"/>
      <c r="K323" s="701"/>
      <c r="L323" s="701"/>
      <c r="M323" s="701"/>
      <c r="N323" s="704"/>
      <c r="O323" s="115">
        <f>'報告書（事業主控）'!O323</f>
        <v>0</v>
      </c>
      <c r="P323" s="116" t="s">
        <v>45</v>
      </c>
      <c r="Q323" s="115">
        <f>'報告書（事業主控）'!Q323</f>
        <v>0</v>
      </c>
      <c r="R323" s="116" t="s">
        <v>46</v>
      </c>
      <c r="S323" s="115">
        <f>'報告書（事業主控）'!S323</f>
        <v>0</v>
      </c>
      <c r="T323" s="706" t="s">
        <v>48</v>
      </c>
      <c r="U323" s="706"/>
      <c r="V323" s="678">
        <f>'報告書（事業主控）'!V323</f>
        <v>0</v>
      </c>
      <c r="W323" s="679"/>
      <c r="X323" s="679"/>
      <c r="Y323" s="679"/>
      <c r="Z323" s="678">
        <f>'報告書（事業主控）'!Z323</f>
        <v>0</v>
      </c>
      <c r="AA323" s="679"/>
      <c r="AB323" s="679"/>
      <c r="AC323" s="679"/>
      <c r="AD323" s="678">
        <f>'報告書（事業主控）'!AD323</f>
        <v>0</v>
      </c>
      <c r="AE323" s="679"/>
      <c r="AF323" s="679"/>
      <c r="AG323" s="679"/>
      <c r="AH323" s="678">
        <f>'報告書（事業主控）'!AH323</f>
        <v>0</v>
      </c>
      <c r="AI323" s="679"/>
      <c r="AJ323" s="679"/>
      <c r="AK323" s="680"/>
      <c r="AL323" s="407">
        <f>'報告書（事業主控）'!AL323</f>
        <v>0</v>
      </c>
      <c r="AM323" s="677"/>
      <c r="AN323" s="671">
        <f>'報告書（事業主控）'!AN323</f>
        <v>0</v>
      </c>
      <c r="AO323" s="672"/>
      <c r="AP323" s="672"/>
      <c r="AQ323" s="672"/>
      <c r="AR323" s="672"/>
      <c r="AS323" s="75"/>
      <c r="AT323" s="85"/>
    </row>
    <row r="324" spans="2:46" ht="18" customHeight="1">
      <c r="B324" s="430" t="s">
        <v>134</v>
      </c>
      <c r="C324" s="431"/>
      <c r="D324" s="431"/>
      <c r="E324" s="432"/>
      <c r="F324" s="688">
        <f>'報告書（事業主控）'!F324</f>
        <v>0</v>
      </c>
      <c r="G324" s="689"/>
      <c r="H324" s="689"/>
      <c r="I324" s="689"/>
      <c r="J324" s="689"/>
      <c r="K324" s="689"/>
      <c r="L324" s="689"/>
      <c r="M324" s="689"/>
      <c r="N324" s="690"/>
      <c r="O324" s="786" t="s">
        <v>62</v>
      </c>
      <c r="P324" s="787"/>
      <c r="Q324" s="787"/>
      <c r="R324" s="787"/>
      <c r="S324" s="787"/>
      <c r="T324" s="787"/>
      <c r="U324" s="788"/>
      <c r="V324" s="674">
        <f>'報告書（事業主控）'!V324</f>
        <v>0</v>
      </c>
      <c r="W324" s="675"/>
      <c r="X324" s="675"/>
      <c r="Y324" s="676"/>
      <c r="Z324" s="70"/>
      <c r="AA324" s="113"/>
      <c r="AB324" s="113"/>
      <c r="AC324" s="97"/>
      <c r="AD324" s="70"/>
      <c r="AE324" s="113"/>
      <c r="AF324" s="113"/>
      <c r="AG324" s="97"/>
      <c r="AH324" s="674">
        <f>'報告書（事業主控）'!AH324</f>
        <v>0</v>
      </c>
      <c r="AI324" s="675"/>
      <c r="AJ324" s="675"/>
      <c r="AK324" s="676"/>
      <c r="AL324" s="70"/>
      <c r="AM324" s="71"/>
      <c r="AN324" s="674">
        <f>'報告書（事業主控）'!AN324</f>
        <v>0</v>
      </c>
      <c r="AO324" s="675"/>
      <c r="AP324" s="675"/>
      <c r="AQ324" s="675"/>
      <c r="AR324" s="675"/>
      <c r="AS324" s="114"/>
      <c r="AT324" s="85"/>
    </row>
    <row r="325" spans="2:46" ht="18" customHeight="1">
      <c r="B325" s="433"/>
      <c r="C325" s="434"/>
      <c r="D325" s="434"/>
      <c r="E325" s="435"/>
      <c r="F325" s="691"/>
      <c r="G325" s="692"/>
      <c r="H325" s="692"/>
      <c r="I325" s="692"/>
      <c r="J325" s="692"/>
      <c r="K325" s="692"/>
      <c r="L325" s="692"/>
      <c r="M325" s="692"/>
      <c r="N325" s="693"/>
      <c r="O325" s="789"/>
      <c r="P325" s="790"/>
      <c r="Q325" s="790"/>
      <c r="R325" s="790"/>
      <c r="S325" s="790"/>
      <c r="T325" s="790"/>
      <c r="U325" s="791"/>
      <c r="V325" s="401">
        <f>'報告書（事業主控）'!V325</f>
        <v>0</v>
      </c>
      <c r="W325" s="640"/>
      <c r="X325" s="640"/>
      <c r="Y325" s="643"/>
      <c r="Z325" s="401">
        <f>'報告書（事業主控）'!Z325</f>
        <v>0</v>
      </c>
      <c r="AA325" s="641"/>
      <c r="AB325" s="641"/>
      <c r="AC325" s="642"/>
      <c r="AD325" s="401">
        <f>'報告書（事業主控）'!AD325</f>
        <v>0</v>
      </c>
      <c r="AE325" s="641"/>
      <c r="AF325" s="641"/>
      <c r="AG325" s="642"/>
      <c r="AH325" s="401">
        <f>'報告書（事業主控）'!AH325</f>
        <v>0</v>
      </c>
      <c r="AI325" s="402"/>
      <c r="AJ325" s="402"/>
      <c r="AK325" s="402"/>
      <c r="AL325" s="340"/>
      <c r="AM325" s="341"/>
      <c r="AN325" s="401">
        <f>'報告書（事業主控）'!AN325</f>
        <v>0</v>
      </c>
      <c r="AO325" s="640"/>
      <c r="AP325" s="640"/>
      <c r="AQ325" s="640"/>
      <c r="AR325" s="640"/>
      <c r="AS325" s="327"/>
      <c r="AT325" s="85"/>
    </row>
    <row r="326" spans="2:46" ht="18" customHeight="1">
      <c r="B326" s="436"/>
      <c r="C326" s="437"/>
      <c r="D326" s="437"/>
      <c r="E326" s="438"/>
      <c r="F326" s="694"/>
      <c r="G326" s="695"/>
      <c r="H326" s="695"/>
      <c r="I326" s="695"/>
      <c r="J326" s="695"/>
      <c r="K326" s="695"/>
      <c r="L326" s="695"/>
      <c r="M326" s="695"/>
      <c r="N326" s="696"/>
      <c r="O326" s="792"/>
      <c r="P326" s="793"/>
      <c r="Q326" s="793"/>
      <c r="R326" s="793"/>
      <c r="S326" s="793"/>
      <c r="T326" s="793"/>
      <c r="U326" s="794"/>
      <c r="V326" s="671">
        <f>'報告書（事業主控）'!V326</f>
        <v>0</v>
      </c>
      <c r="W326" s="672"/>
      <c r="X326" s="672"/>
      <c r="Y326" s="673"/>
      <c r="Z326" s="671">
        <f>'報告書（事業主控）'!Z326</f>
        <v>0</v>
      </c>
      <c r="AA326" s="672"/>
      <c r="AB326" s="672"/>
      <c r="AC326" s="673"/>
      <c r="AD326" s="671">
        <f>'報告書（事業主控）'!AD326</f>
        <v>0</v>
      </c>
      <c r="AE326" s="672"/>
      <c r="AF326" s="672"/>
      <c r="AG326" s="673"/>
      <c r="AH326" s="671">
        <f>'報告書（事業主控）'!AH326</f>
        <v>0</v>
      </c>
      <c r="AI326" s="672"/>
      <c r="AJ326" s="672"/>
      <c r="AK326" s="673"/>
      <c r="AL326" s="74"/>
      <c r="AM326" s="75"/>
      <c r="AN326" s="671">
        <f>'報告書（事業主控）'!AN326</f>
        <v>0</v>
      </c>
      <c r="AO326" s="672"/>
      <c r="AP326" s="672"/>
      <c r="AQ326" s="672"/>
      <c r="AR326" s="672"/>
      <c r="AS326" s="75"/>
      <c r="AT326" s="85"/>
    </row>
    <row r="327" spans="2:46" ht="18" customHeight="1">
      <c r="AN327" s="670">
        <f>'報告書（事業主控）'!AN327</f>
        <v>0</v>
      </c>
      <c r="AO327" s="670"/>
      <c r="AP327" s="670"/>
      <c r="AQ327" s="670"/>
      <c r="AR327" s="670"/>
      <c r="AS327" s="85"/>
      <c r="AT327" s="85"/>
    </row>
    <row r="328" spans="2:46" ht="31.5" customHeight="1">
      <c r="AN328" s="132"/>
      <c r="AO328" s="132"/>
      <c r="AP328" s="132"/>
      <c r="AQ328" s="132"/>
      <c r="AR328" s="132"/>
      <c r="AS328" s="85"/>
      <c r="AT328" s="85"/>
    </row>
    <row r="329" spans="2:46" ht="7.5" customHeight="1">
      <c r="X329" s="84"/>
      <c r="Y329" s="84"/>
      <c r="Z329" s="85"/>
      <c r="AA329" s="85"/>
      <c r="AB329" s="85"/>
      <c r="AC329" s="85"/>
      <c r="AD329" s="85"/>
      <c r="AE329" s="85"/>
      <c r="AF329" s="85"/>
      <c r="AG329" s="85"/>
      <c r="AH329" s="85"/>
      <c r="AI329" s="85"/>
      <c r="AJ329" s="85"/>
      <c r="AK329" s="85"/>
      <c r="AL329" s="85"/>
      <c r="AM329" s="85"/>
      <c r="AN329" s="85"/>
      <c r="AO329" s="85"/>
      <c r="AP329" s="85"/>
      <c r="AQ329" s="85"/>
      <c r="AR329" s="85"/>
      <c r="AS329" s="85"/>
    </row>
    <row r="330" spans="2:46" ht="10.5" customHeight="1">
      <c r="X330" s="84"/>
      <c r="Y330" s="84"/>
      <c r="Z330" s="85"/>
      <c r="AA330" s="85"/>
      <c r="AB330" s="85"/>
      <c r="AC330" s="85"/>
      <c r="AD330" s="85"/>
      <c r="AE330" s="85"/>
      <c r="AF330" s="85"/>
      <c r="AG330" s="85"/>
      <c r="AH330" s="85"/>
      <c r="AI330" s="85"/>
      <c r="AJ330" s="85"/>
      <c r="AK330" s="85"/>
      <c r="AL330" s="85"/>
      <c r="AM330" s="85"/>
      <c r="AN330" s="85"/>
      <c r="AO330" s="85"/>
      <c r="AP330" s="85"/>
      <c r="AQ330" s="85"/>
      <c r="AR330" s="85"/>
      <c r="AS330" s="85"/>
    </row>
    <row r="331" spans="2:46" ht="5.25" customHeight="1">
      <c r="X331" s="84"/>
      <c r="Y331" s="84"/>
      <c r="Z331" s="85"/>
      <c r="AA331" s="85"/>
      <c r="AB331" s="85"/>
      <c r="AC331" s="85"/>
      <c r="AD331" s="85"/>
      <c r="AE331" s="85"/>
      <c r="AF331" s="85"/>
      <c r="AG331" s="85"/>
      <c r="AH331" s="85"/>
      <c r="AI331" s="85"/>
      <c r="AJ331" s="85"/>
      <c r="AK331" s="85"/>
      <c r="AL331" s="85"/>
      <c r="AM331" s="85"/>
      <c r="AN331" s="85"/>
      <c r="AO331" s="85"/>
      <c r="AP331" s="85"/>
      <c r="AQ331" s="85"/>
      <c r="AR331" s="85"/>
      <c r="AS331" s="85"/>
    </row>
    <row r="332" spans="2:46" ht="5.25" customHeight="1">
      <c r="X332" s="84"/>
      <c r="Y332" s="84"/>
      <c r="Z332" s="85"/>
      <c r="AA332" s="85"/>
      <c r="AB332" s="85"/>
      <c r="AC332" s="85"/>
      <c r="AD332" s="85"/>
      <c r="AE332" s="85"/>
      <c r="AF332" s="85"/>
      <c r="AG332" s="85"/>
      <c r="AH332" s="85"/>
      <c r="AI332" s="85"/>
      <c r="AJ332" s="85"/>
      <c r="AK332" s="85"/>
      <c r="AL332" s="85"/>
      <c r="AM332" s="85"/>
      <c r="AN332" s="85"/>
      <c r="AO332" s="85"/>
      <c r="AP332" s="85"/>
      <c r="AQ332" s="85"/>
      <c r="AR332" s="85"/>
      <c r="AS332" s="85"/>
    </row>
    <row r="333" spans="2:46" ht="5.25" customHeight="1">
      <c r="X333" s="84"/>
      <c r="Y333" s="84"/>
      <c r="Z333" s="85"/>
      <c r="AA333" s="85"/>
      <c r="AB333" s="85"/>
      <c r="AC333" s="85"/>
      <c r="AD333" s="85"/>
      <c r="AE333" s="85"/>
      <c r="AF333" s="85"/>
      <c r="AG333" s="85"/>
      <c r="AH333" s="85"/>
      <c r="AI333" s="85"/>
      <c r="AJ333" s="85"/>
      <c r="AK333" s="85"/>
      <c r="AL333" s="85"/>
      <c r="AM333" s="85"/>
      <c r="AN333" s="85"/>
      <c r="AO333" s="85"/>
      <c r="AP333" s="85"/>
      <c r="AQ333" s="85"/>
      <c r="AR333" s="85"/>
      <c r="AS333" s="85"/>
    </row>
    <row r="334" spans="2:46" ht="5.25" customHeight="1">
      <c r="X334" s="84"/>
      <c r="Y334" s="84"/>
      <c r="Z334" s="85"/>
      <c r="AA334" s="85"/>
      <c r="AB334" s="85"/>
      <c r="AC334" s="85"/>
      <c r="AD334" s="85"/>
      <c r="AE334" s="85"/>
      <c r="AF334" s="85"/>
      <c r="AG334" s="85"/>
      <c r="AH334" s="85"/>
      <c r="AI334" s="85"/>
      <c r="AJ334" s="85"/>
      <c r="AK334" s="85"/>
      <c r="AL334" s="85"/>
      <c r="AM334" s="85"/>
      <c r="AN334" s="85"/>
      <c r="AO334" s="85"/>
      <c r="AP334" s="85"/>
      <c r="AQ334" s="85"/>
      <c r="AR334" s="85"/>
      <c r="AS334" s="85"/>
    </row>
    <row r="335" spans="2:46" ht="17.25" customHeight="1">
      <c r="B335" s="86" t="s">
        <v>50</v>
      </c>
      <c r="L335" s="85"/>
      <c r="M335" s="85"/>
      <c r="N335" s="85"/>
      <c r="O335" s="85"/>
      <c r="P335" s="85"/>
      <c r="Q335" s="85"/>
      <c r="R335" s="85"/>
      <c r="S335" s="87"/>
      <c r="T335" s="87"/>
      <c r="U335" s="87"/>
      <c r="V335" s="87"/>
      <c r="W335" s="87"/>
      <c r="X335" s="85"/>
      <c r="Y335" s="85"/>
      <c r="Z335" s="85"/>
      <c r="AA335" s="85"/>
      <c r="AB335" s="85"/>
      <c r="AC335" s="85"/>
      <c r="AL335" s="88"/>
      <c r="AM335" s="88"/>
      <c r="AN335" s="88"/>
      <c r="AO335" s="88"/>
    </row>
    <row r="336" spans="2:46" ht="12.75" customHeight="1">
      <c r="L336" s="85"/>
      <c r="M336" s="89"/>
      <c r="N336" s="89"/>
      <c r="O336" s="89"/>
      <c r="P336" s="89"/>
      <c r="Q336" s="89"/>
      <c r="R336" s="89"/>
      <c r="S336" s="89"/>
      <c r="T336" s="90"/>
      <c r="U336" s="90"/>
      <c r="V336" s="90"/>
      <c r="W336" s="90"/>
      <c r="X336" s="90"/>
      <c r="Y336" s="90"/>
      <c r="Z336" s="90"/>
      <c r="AA336" s="89"/>
      <c r="AB336" s="89"/>
      <c r="AC336" s="89"/>
      <c r="AL336" s="88"/>
      <c r="AM336" s="850" t="s">
        <v>327</v>
      </c>
      <c r="AN336" s="851"/>
      <c r="AO336" s="851"/>
      <c r="AP336" s="852"/>
    </row>
    <row r="337" spans="2:46" ht="12.75" customHeight="1">
      <c r="L337" s="85"/>
      <c r="M337" s="89"/>
      <c r="N337" s="89"/>
      <c r="O337" s="89"/>
      <c r="P337" s="89"/>
      <c r="Q337" s="89"/>
      <c r="R337" s="89"/>
      <c r="S337" s="89"/>
      <c r="T337" s="90"/>
      <c r="U337" s="90"/>
      <c r="V337" s="90"/>
      <c r="W337" s="90"/>
      <c r="X337" s="90"/>
      <c r="Y337" s="90"/>
      <c r="Z337" s="90"/>
      <c r="AA337" s="89"/>
      <c r="AB337" s="89"/>
      <c r="AC337" s="89"/>
      <c r="AL337" s="88"/>
      <c r="AM337" s="853"/>
      <c r="AN337" s="854"/>
      <c r="AO337" s="854"/>
      <c r="AP337" s="855"/>
    </row>
    <row r="338" spans="2:46" ht="12.75" customHeight="1">
      <c r="L338" s="85"/>
      <c r="M338" s="89"/>
      <c r="N338" s="89"/>
      <c r="O338" s="89"/>
      <c r="P338" s="89"/>
      <c r="Q338" s="89"/>
      <c r="R338" s="89"/>
      <c r="S338" s="89"/>
      <c r="T338" s="89"/>
      <c r="U338" s="89"/>
      <c r="V338" s="89"/>
      <c r="W338" s="89"/>
      <c r="X338" s="89"/>
      <c r="Y338" s="89"/>
      <c r="Z338" s="89"/>
      <c r="AA338" s="89"/>
      <c r="AB338" s="89"/>
      <c r="AC338" s="89"/>
      <c r="AL338" s="88"/>
      <c r="AM338" s="88"/>
      <c r="AN338" s="396"/>
      <c r="AO338" s="396"/>
    </row>
    <row r="339" spans="2:46" ht="6" customHeight="1">
      <c r="L339" s="85"/>
      <c r="M339" s="89"/>
      <c r="N339" s="89"/>
      <c r="O339" s="89"/>
      <c r="P339" s="89"/>
      <c r="Q339" s="89"/>
      <c r="R339" s="89"/>
      <c r="S339" s="89"/>
      <c r="T339" s="89"/>
      <c r="U339" s="89"/>
      <c r="V339" s="89"/>
      <c r="W339" s="89"/>
      <c r="X339" s="89"/>
      <c r="Y339" s="89"/>
      <c r="Z339" s="89"/>
      <c r="AA339" s="89"/>
      <c r="AB339" s="89"/>
      <c r="AC339" s="89"/>
      <c r="AL339" s="88"/>
      <c r="AM339" s="88"/>
    </row>
    <row r="340" spans="2:46" ht="12.75" customHeight="1">
      <c r="B340" s="725" t="s">
        <v>2</v>
      </c>
      <c r="C340" s="726"/>
      <c r="D340" s="726"/>
      <c r="E340" s="726"/>
      <c r="F340" s="726"/>
      <c r="G340" s="726"/>
      <c r="H340" s="726"/>
      <c r="I340" s="726"/>
      <c r="J340" s="750" t="s">
        <v>10</v>
      </c>
      <c r="K340" s="750"/>
      <c r="L340" s="91" t="s">
        <v>3</v>
      </c>
      <c r="M340" s="750" t="s">
        <v>11</v>
      </c>
      <c r="N340" s="750"/>
      <c r="O340" s="756" t="s">
        <v>12</v>
      </c>
      <c r="P340" s="750"/>
      <c r="Q340" s="750"/>
      <c r="R340" s="750"/>
      <c r="S340" s="750"/>
      <c r="T340" s="750"/>
      <c r="U340" s="750" t="s">
        <v>13</v>
      </c>
      <c r="V340" s="750"/>
      <c r="W340" s="750"/>
      <c r="X340" s="85"/>
      <c r="Y340" s="85"/>
      <c r="Z340" s="85"/>
      <c r="AA340" s="85"/>
      <c r="AB340" s="85"/>
      <c r="AC340" s="85"/>
      <c r="AD340" s="92"/>
      <c r="AE340" s="92"/>
      <c r="AF340" s="92"/>
      <c r="AG340" s="92"/>
      <c r="AH340" s="92"/>
      <c r="AI340" s="92"/>
      <c r="AJ340" s="92"/>
      <c r="AK340" s="85"/>
      <c r="AL340" s="520">
        <f ca="1">$AL$9</f>
        <v>30</v>
      </c>
      <c r="AM340" s="521"/>
      <c r="AN340" s="681" t="s">
        <v>4</v>
      </c>
      <c r="AO340" s="681"/>
      <c r="AP340" s="521">
        <v>9</v>
      </c>
      <c r="AQ340" s="521"/>
      <c r="AR340" s="681" t="s">
        <v>5</v>
      </c>
      <c r="AS340" s="747"/>
      <c r="AT340" s="85"/>
    </row>
    <row r="341" spans="2:46" ht="13.5" customHeight="1">
      <c r="B341" s="726"/>
      <c r="C341" s="726"/>
      <c r="D341" s="726"/>
      <c r="E341" s="726"/>
      <c r="F341" s="726"/>
      <c r="G341" s="726"/>
      <c r="H341" s="726"/>
      <c r="I341" s="726"/>
      <c r="J341" s="535">
        <f>$J$10</f>
        <v>0</v>
      </c>
      <c r="K341" s="473">
        <f>$K$10</f>
        <v>0</v>
      </c>
      <c r="L341" s="537">
        <f>$L$10</f>
        <v>0</v>
      </c>
      <c r="M341" s="476">
        <f>$M$10</f>
        <v>0</v>
      </c>
      <c r="N341" s="473">
        <f>$N$10</f>
        <v>0</v>
      </c>
      <c r="O341" s="476">
        <f>$O$10</f>
        <v>0</v>
      </c>
      <c r="P341" s="470">
        <f>$P$10</f>
        <v>0</v>
      </c>
      <c r="Q341" s="470">
        <f>$Q$10</f>
        <v>0</v>
      </c>
      <c r="R341" s="470">
        <f>$R$10</f>
        <v>0</v>
      </c>
      <c r="S341" s="470">
        <f>$S$10</f>
        <v>0</v>
      </c>
      <c r="T341" s="473">
        <f>$T$10</f>
        <v>0</v>
      </c>
      <c r="U341" s="476">
        <f>$U$10</f>
        <v>0</v>
      </c>
      <c r="V341" s="470">
        <f>$V$10</f>
        <v>0</v>
      </c>
      <c r="W341" s="473">
        <f>$W$10</f>
        <v>0</v>
      </c>
      <c r="X341" s="85"/>
      <c r="Y341" s="85"/>
      <c r="Z341" s="85"/>
      <c r="AA341" s="85"/>
      <c r="AB341" s="85"/>
      <c r="AC341" s="85"/>
      <c r="AD341" s="92"/>
      <c r="AE341" s="92"/>
      <c r="AF341" s="92"/>
      <c r="AG341" s="92"/>
      <c r="AH341" s="92"/>
      <c r="AI341" s="92"/>
      <c r="AJ341" s="92"/>
      <c r="AK341" s="85"/>
      <c r="AL341" s="522"/>
      <c r="AM341" s="523"/>
      <c r="AN341" s="682"/>
      <c r="AO341" s="682"/>
      <c r="AP341" s="523"/>
      <c r="AQ341" s="523"/>
      <c r="AR341" s="682"/>
      <c r="AS341" s="764"/>
      <c r="AT341" s="85"/>
    </row>
    <row r="342" spans="2:46" ht="9" customHeight="1">
      <c r="B342" s="726"/>
      <c r="C342" s="726"/>
      <c r="D342" s="726"/>
      <c r="E342" s="726"/>
      <c r="F342" s="726"/>
      <c r="G342" s="726"/>
      <c r="H342" s="726"/>
      <c r="I342" s="726"/>
      <c r="J342" s="536"/>
      <c r="K342" s="474"/>
      <c r="L342" s="538"/>
      <c r="M342" s="477"/>
      <c r="N342" s="474"/>
      <c r="O342" s="477"/>
      <c r="P342" s="471"/>
      <c r="Q342" s="471"/>
      <c r="R342" s="471"/>
      <c r="S342" s="471"/>
      <c r="T342" s="474"/>
      <c r="U342" s="477"/>
      <c r="V342" s="471"/>
      <c r="W342" s="474"/>
      <c r="X342" s="85"/>
      <c r="Y342" s="85"/>
      <c r="Z342" s="85"/>
      <c r="AA342" s="85"/>
      <c r="AB342" s="85"/>
      <c r="AC342" s="85"/>
      <c r="AD342" s="92"/>
      <c r="AE342" s="92"/>
      <c r="AF342" s="92"/>
      <c r="AG342" s="92"/>
      <c r="AH342" s="92"/>
      <c r="AI342" s="92"/>
      <c r="AJ342" s="92"/>
      <c r="AK342" s="85"/>
      <c r="AL342" s="524"/>
      <c r="AM342" s="525"/>
      <c r="AN342" s="683"/>
      <c r="AO342" s="683"/>
      <c r="AP342" s="525"/>
      <c r="AQ342" s="525"/>
      <c r="AR342" s="683"/>
      <c r="AS342" s="749"/>
      <c r="AT342" s="85"/>
    </row>
    <row r="343" spans="2:46" ht="6" customHeight="1">
      <c r="B343" s="727"/>
      <c r="C343" s="727"/>
      <c r="D343" s="727"/>
      <c r="E343" s="727"/>
      <c r="F343" s="727"/>
      <c r="G343" s="727"/>
      <c r="H343" s="727"/>
      <c r="I343" s="727"/>
      <c r="J343" s="536"/>
      <c r="K343" s="475"/>
      <c r="L343" s="539"/>
      <c r="M343" s="478"/>
      <c r="N343" s="475"/>
      <c r="O343" s="478"/>
      <c r="P343" s="472"/>
      <c r="Q343" s="472"/>
      <c r="R343" s="472"/>
      <c r="S343" s="472"/>
      <c r="T343" s="475"/>
      <c r="U343" s="478"/>
      <c r="V343" s="472"/>
      <c r="W343" s="475"/>
      <c r="X343" s="85"/>
      <c r="Y343" s="85"/>
      <c r="Z343" s="85"/>
      <c r="AA343" s="85"/>
      <c r="AB343" s="85"/>
      <c r="AC343" s="85"/>
      <c r="AD343" s="85"/>
      <c r="AE343" s="85"/>
      <c r="AF343" s="85"/>
      <c r="AG343" s="85"/>
      <c r="AH343" s="85"/>
      <c r="AI343" s="85"/>
      <c r="AJ343" s="85"/>
      <c r="AK343" s="85"/>
      <c r="AT343" s="85"/>
    </row>
    <row r="344" spans="2:46" ht="15" customHeight="1">
      <c r="B344" s="709" t="s">
        <v>51</v>
      </c>
      <c r="C344" s="710"/>
      <c r="D344" s="710"/>
      <c r="E344" s="710"/>
      <c r="F344" s="710"/>
      <c r="G344" s="710"/>
      <c r="H344" s="710"/>
      <c r="I344" s="711"/>
      <c r="J344" s="709" t="s">
        <v>6</v>
      </c>
      <c r="K344" s="710"/>
      <c r="L344" s="710"/>
      <c r="M344" s="710"/>
      <c r="N344" s="718"/>
      <c r="O344" s="721" t="s">
        <v>52</v>
      </c>
      <c r="P344" s="710"/>
      <c r="Q344" s="710"/>
      <c r="R344" s="710"/>
      <c r="S344" s="710"/>
      <c r="T344" s="710"/>
      <c r="U344" s="711"/>
      <c r="V344" s="93" t="s">
        <v>53</v>
      </c>
      <c r="W344" s="94"/>
      <c r="X344" s="94"/>
      <c r="Y344" s="724" t="s">
        <v>54</v>
      </c>
      <c r="Z344" s="724"/>
      <c r="AA344" s="724"/>
      <c r="AB344" s="724"/>
      <c r="AC344" s="724"/>
      <c r="AD344" s="724"/>
      <c r="AE344" s="724"/>
      <c r="AF344" s="724"/>
      <c r="AG344" s="724"/>
      <c r="AH344" s="724"/>
      <c r="AI344" s="94"/>
      <c r="AJ344" s="94"/>
      <c r="AK344" s="95"/>
      <c r="AL344" s="785" t="s">
        <v>55</v>
      </c>
      <c r="AM344" s="785"/>
      <c r="AN344" s="777" t="s">
        <v>61</v>
      </c>
      <c r="AO344" s="777"/>
      <c r="AP344" s="777"/>
      <c r="AQ344" s="777"/>
      <c r="AR344" s="777"/>
      <c r="AS344" s="778"/>
      <c r="AT344" s="85"/>
    </row>
    <row r="345" spans="2:46" ht="13.5" customHeight="1">
      <c r="B345" s="712"/>
      <c r="C345" s="713"/>
      <c r="D345" s="713"/>
      <c r="E345" s="713"/>
      <c r="F345" s="713"/>
      <c r="G345" s="713"/>
      <c r="H345" s="713"/>
      <c r="I345" s="714"/>
      <c r="J345" s="712"/>
      <c r="K345" s="713"/>
      <c r="L345" s="713"/>
      <c r="M345" s="713"/>
      <c r="N345" s="719"/>
      <c r="O345" s="722"/>
      <c r="P345" s="713"/>
      <c r="Q345" s="713"/>
      <c r="R345" s="713"/>
      <c r="S345" s="713"/>
      <c r="T345" s="713"/>
      <c r="U345" s="714"/>
      <c r="V345" s="728" t="s">
        <v>7</v>
      </c>
      <c r="W345" s="729"/>
      <c r="X345" s="729"/>
      <c r="Y345" s="730"/>
      <c r="Z345" s="734" t="s">
        <v>16</v>
      </c>
      <c r="AA345" s="735"/>
      <c r="AB345" s="735"/>
      <c r="AC345" s="736"/>
      <c r="AD345" s="740" t="s">
        <v>17</v>
      </c>
      <c r="AE345" s="741"/>
      <c r="AF345" s="741"/>
      <c r="AG345" s="742"/>
      <c r="AH345" s="746" t="s">
        <v>135</v>
      </c>
      <c r="AI345" s="681"/>
      <c r="AJ345" s="681"/>
      <c r="AK345" s="747"/>
      <c r="AL345" s="684" t="s">
        <v>18</v>
      </c>
      <c r="AM345" s="685"/>
      <c r="AN345" s="757" t="s">
        <v>19</v>
      </c>
      <c r="AO345" s="758"/>
      <c r="AP345" s="758"/>
      <c r="AQ345" s="758"/>
      <c r="AR345" s="759"/>
      <c r="AS345" s="760"/>
      <c r="AT345" s="85"/>
    </row>
    <row r="346" spans="2:46" ht="13.5" customHeight="1">
      <c r="B346" s="808"/>
      <c r="C346" s="809"/>
      <c r="D346" s="809"/>
      <c r="E346" s="809"/>
      <c r="F346" s="809"/>
      <c r="G346" s="809"/>
      <c r="H346" s="809"/>
      <c r="I346" s="810"/>
      <c r="J346" s="808"/>
      <c r="K346" s="809"/>
      <c r="L346" s="809"/>
      <c r="M346" s="809"/>
      <c r="N346" s="811"/>
      <c r="O346" s="820"/>
      <c r="P346" s="809"/>
      <c r="Q346" s="809"/>
      <c r="R346" s="809"/>
      <c r="S346" s="809"/>
      <c r="T346" s="809"/>
      <c r="U346" s="810"/>
      <c r="V346" s="731"/>
      <c r="W346" s="732"/>
      <c r="X346" s="732"/>
      <c r="Y346" s="733"/>
      <c r="Z346" s="737"/>
      <c r="AA346" s="738"/>
      <c r="AB346" s="738"/>
      <c r="AC346" s="739"/>
      <c r="AD346" s="743"/>
      <c r="AE346" s="744"/>
      <c r="AF346" s="744"/>
      <c r="AG346" s="745"/>
      <c r="AH346" s="748"/>
      <c r="AI346" s="683"/>
      <c r="AJ346" s="683"/>
      <c r="AK346" s="749"/>
      <c r="AL346" s="686"/>
      <c r="AM346" s="687"/>
      <c r="AN346" s="799"/>
      <c r="AO346" s="799"/>
      <c r="AP346" s="799"/>
      <c r="AQ346" s="799"/>
      <c r="AR346" s="799"/>
      <c r="AS346" s="800"/>
      <c r="AT346" s="85"/>
    </row>
    <row r="347" spans="2:46" ht="18" customHeight="1">
      <c r="B347" s="751">
        <f>'報告書（事業主控）'!B347</f>
        <v>0</v>
      </c>
      <c r="C347" s="752"/>
      <c r="D347" s="752"/>
      <c r="E347" s="752"/>
      <c r="F347" s="752"/>
      <c r="G347" s="752"/>
      <c r="H347" s="752"/>
      <c r="I347" s="753"/>
      <c r="J347" s="751">
        <f>'報告書（事業主控）'!J347</f>
        <v>0</v>
      </c>
      <c r="K347" s="752"/>
      <c r="L347" s="752"/>
      <c r="M347" s="752"/>
      <c r="N347" s="754"/>
      <c r="O347" s="106">
        <f>'報告書（事業主控）'!O347</f>
        <v>0</v>
      </c>
      <c r="P347" s="107" t="s">
        <v>45</v>
      </c>
      <c r="Q347" s="106">
        <f>'報告書（事業主控）'!Q347</f>
        <v>0</v>
      </c>
      <c r="R347" s="107" t="s">
        <v>46</v>
      </c>
      <c r="S347" s="106">
        <f>'報告書（事業主控）'!S347</f>
        <v>0</v>
      </c>
      <c r="T347" s="755" t="s">
        <v>47</v>
      </c>
      <c r="U347" s="755"/>
      <c r="V347" s="707">
        <f>'報告書（事業主控）'!V347</f>
        <v>0</v>
      </c>
      <c r="W347" s="708"/>
      <c r="X347" s="708"/>
      <c r="Y347" s="96" t="s">
        <v>8</v>
      </c>
      <c r="Z347" s="70"/>
      <c r="AA347" s="113"/>
      <c r="AB347" s="113"/>
      <c r="AC347" s="96" t="s">
        <v>8</v>
      </c>
      <c r="AD347" s="70"/>
      <c r="AE347" s="113"/>
      <c r="AF347" s="113"/>
      <c r="AG347" s="109" t="s">
        <v>8</v>
      </c>
      <c r="AH347" s="815">
        <f>'報告書（事業主控）'!AH347</f>
        <v>0</v>
      </c>
      <c r="AI347" s="816"/>
      <c r="AJ347" s="816"/>
      <c r="AK347" s="817"/>
      <c r="AL347" s="70"/>
      <c r="AM347" s="71"/>
      <c r="AN347" s="674">
        <f>'報告書（事業主控）'!AN347</f>
        <v>0</v>
      </c>
      <c r="AO347" s="675"/>
      <c r="AP347" s="675"/>
      <c r="AQ347" s="675"/>
      <c r="AR347" s="675"/>
      <c r="AS347" s="109" t="s">
        <v>8</v>
      </c>
      <c r="AT347" s="85"/>
    </row>
    <row r="348" spans="2:46" ht="18" customHeight="1">
      <c r="B348" s="700"/>
      <c r="C348" s="701"/>
      <c r="D348" s="701"/>
      <c r="E348" s="701"/>
      <c r="F348" s="701"/>
      <c r="G348" s="701"/>
      <c r="H348" s="701"/>
      <c r="I348" s="702"/>
      <c r="J348" s="700"/>
      <c r="K348" s="701"/>
      <c r="L348" s="701"/>
      <c r="M348" s="701"/>
      <c r="N348" s="704"/>
      <c r="O348" s="115">
        <f>'報告書（事業主控）'!O348</f>
        <v>0</v>
      </c>
      <c r="P348" s="116" t="s">
        <v>45</v>
      </c>
      <c r="Q348" s="115">
        <f>'報告書（事業主控）'!Q348</f>
        <v>0</v>
      </c>
      <c r="R348" s="116" t="s">
        <v>46</v>
      </c>
      <c r="S348" s="115">
        <f>'報告書（事業主控）'!S348</f>
        <v>0</v>
      </c>
      <c r="T348" s="706" t="s">
        <v>48</v>
      </c>
      <c r="U348" s="706"/>
      <c r="V348" s="671">
        <f>'報告書（事業主控）'!V348</f>
        <v>0</v>
      </c>
      <c r="W348" s="672"/>
      <c r="X348" s="672"/>
      <c r="Y348" s="672"/>
      <c r="Z348" s="671">
        <f>'報告書（事業主控）'!Z348</f>
        <v>0</v>
      </c>
      <c r="AA348" s="672"/>
      <c r="AB348" s="672"/>
      <c r="AC348" s="672"/>
      <c r="AD348" s="671">
        <f>'報告書（事業主控）'!AD348</f>
        <v>0</v>
      </c>
      <c r="AE348" s="672"/>
      <c r="AF348" s="672"/>
      <c r="AG348" s="673"/>
      <c r="AH348" s="671">
        <f>'報告書（事業主控）'!AH348</f>
        <v>0</v>
      </c>
      <c r="AI348" s="672"/>
      <c r="AJ348" s="672"/>
      <c r="AK348" s="673"/>
      <c r="AL348" s="407">
        <f>'報告書（事業主控）'!AL348</f>
        <v>0</v>
      </c>
      <c r="AM348" s="677"/>
      <c r="AN348" s="671">
        <f>'報告書（事業主控）'!AN348</f>
        <v>0</v>
      </c>
      <c r="AO348" s="672"/>
      <c r="AP348" s="672"/>
      <c r="AQ348" s="672"/>
      <c r="AR348" s="672"/>
      <c r="AS348" s="75"/>
      <c r="AT348" s="85"/>
    </row>
    <row r="349" spans="2:46" ht="18" customHeight="1">
      <c r="B349" s="697">
        <f>'報告書（事業主控）'!B349</f>
        <v>0</v>
      </c>
      <c r="C349" s="698"/>
      <c r="D349" s="698"/>
      <c r="E349" s="698"/>
      <c r="F349" s="698"/>
      <c r="G349" s="698"/>
      <c r="H349" s="698"/>
      <c r="I349" s="699"/>
      <c r="J349" s="697">
        <f>'報告書（事業主控）'!J349</f>
        <v>0</v>
      </c>
      <c r="K349" s="698"/>
      <c r="L349" s="698"/>
      <c r="M349" s="698"/>
      <c r="N349" s="703"/>
      <c r="O349" s="110">
        <f>'報告書（事業主控）'!O349</f>
        <v>0</v>
      </c>
      <c r="P349" s="92" t="s">
        <v>45</v>
      </c>
      <c r="Q349" s="110">
        <f>'報告書（事業主控）'!Q349</f>
        <v>0</v>
      </c>
      <c r="R349" s="92" t="s">
        <v>46</v>
      </c>
      <c r="S349" s="110">
        <f>'報告書（事業主控）'!S349</f>
        <v>0</v>
      </c>
      <c r="T349" s="705" t="s">
        <v>47</v>
      </c>
      <c r="U349" s="705"/>
      <c r="V349" s="707">
        <f>'報告書（事業主控）'!V349</f>
        <v>0</v>
      </c>
      <c r="W349" s="708"/>
      <c r="X349" s="708"/>
      <c r="Y349" s="97"/>
      <c r="Z349" s="70"/>
      <c r="AA349" s="113"/>
      <c r="AB349" s="113"/>
      <c r="AC349" s="97"/>
      <c r="AD349" s="70"/>
      <c r="AE349" s="113"/>
      <c r="AF349" s="113"/>
      <c r="AG349" s="97"/>
      <c r="AH349" s="674">
        <f>'報告書（事業主控）'!AH349</f>
        <v>0</v>
      </c>
      <c r="AI349" s="675"/>
      <c r="AJ349" s="675"/>
      <c r="AK349" s="676"/>
      <c r="AL349" s="70"/>
      <c r="AM349" s="71"/>
      <c r="AN349" s="674">
        <f>'報告書（事業主控）'!AN349</f>
        <v>0</v>
      </c>
      <c r="AO349" s="675"/>
      <c r="AP349" s="675"/>
      <c r="AQ349" s="675"/>
      <c r="AR349" s="675"/>
      <c r="AS349" s="114"/>
      <c r="AT349" s="85"/>
    </row>
    <row r="350" spans="2:46" ht="18" customHeight="1">
      <c r="B350" s="700"/>
      <c r="C350" s="701"/>
      <c r="D350" s="701"/>
      <c r="E350" s="701"/>
      <c r="F350" s="701"/>
      <c r="G350" s="701"/>
      <c r="H350" s="701"/>
      <c r="I350" s="702"/>
      <c r="J350" s="700"/>
      <c r="K350" s="701"/>
      <c r="L350" s="701"/>
      <c r="M350" s="701"/>
      <c r="N350" s="704"/>
      <c r="O350" s="115">
        <f>'報告書（事業主控）'!O350</f>
        <v>0</v>
      </c>
      <c r="P350" s="116" t="s">
        <v>45</v>
      </c>
      <c r="Q350" s="115">
        <f>'報告書（事業主控）'!Q350</f>
        <v>0</v>
      </c>
      <c r="R350" s="116" t="s">
        <v>46</v>
      </c>
      <c r="S350" s="115">
        <f>'報告書（事業主控）'!S350</f>
        <v>0</v>
      </c>
      <c r="T350" s="706" t="s">
        <v>48</v>
      </c>
      <c r="U350" s="706"/>
      <c r="V350" s="678">
        <f>'報告書（事業主控）'!V350</f>
        <v>0</v>
      </c>
      <c r="W350" s="679"/>
      <c r="X350" s="679"/>
      <c r="Y350" s="679"/>
      <c r="Z350" s="678">
        <f>'報告書（事業主控）'!Z350</f>
        <v>0</v>
      </c>
      <c r="AA350" s="679"/>
      <c r="AB350" s="679"/>
      <c r="AC350" s="679"/>
      <c r="AD350" s="678">
        <f>'報告書（事業主控）'!AD350</f>
        <v>0</v>
      </c>
      <c r="AE350" s="679"/>
      <c r="AF350" s="679"/>
      <c r="AG350" s="679"/>
      <c r="AH350" s="678">
        <f>'報告書（事業主控）'!AH350</f>
        <v>0</v>
      </c>
      <c r="AI350" s="679"/>
      <c r="AJ350" s="679"/>
      <c r="AK350" s="680"/>
      <c r="AL350" s="407">
        <f>'報告書（事業主控）'!AL350</f>
        <v>0</v>
      </c>
      <c r="AM350" s="677"/>
      <c r="AN350" s="671">
        <f>'報告書（事業主控）'!AN350</f>
        <v>0</v>
      </c>
      <c r="AO350" s="672"/>
      <c r="AP350" s="672"/>
      <c r="AQ350" s="672"/>
      <c r="AR350" s="672"/>
      <c r="AS350" s="75"/>
      <c r="AT350" s="85"/>
    </row>
    <row r="351" spans="2:46" ht="18" customHeight="1">
      <c r="B351" s="697">
        <f>'報告書（事業主控）'!B351</f>
        <v>0</v>
      </c>
      <c r="C351" s="698"/>
      <c r="D351" s="698"/>
      <c r="E351" s="698"/>
      <c r="F351" s="698"/>
      <c r="G351" s="698"/>
      <c r="H351" s="698"/>
      <c r="I351" s="699"/>
      <c r="J351" s="697">
        <f>'報告書（事業主控）'!J351</f>
        <v>0</v>
      </c>
      <c r="K351" s="698"/>
      <c r="L351" s="698"/>
      <c r="M351" s="698"/>
      <c r="N351" s="703"/>
      <c r="O351" s="110">
        <f>'報告書（事業主控）'!O351</f>
        <v>0</v>
      </c>
      <c r="P351" s="92" t="s">
        <v>45</v>
      </c>
      <c r="Q351" s="110">
        <f>'報告書（事業主控）'!Q351</f>
        <v>0</v>
      </c>
      <c r="R351" s="92" t="s">
        <v>46</v>
      </c>
      <c r="S351" s="110">
        <f>'報告書（事業主控）'!S351</f>
        <v>0</v>
      </c>
      <c r="T351" s="705" t="s">
        <v>47</v>
      </c>
      <c r="U351" s="705"/>
      <c r="V351" s="707">
        <f>'報告書（事業主控）'!V351</f>
        <v>0</v>
      </c>
      <c r="W351" s="708"/>
      <c r="X351" s="708"/>
      <c r="Y351" s="97"/>
      <c r="Z351" s="70"/>
      <c r="AA351" s="113"/>
      <c r="AB351" s="113"/>
      <c r="AC351" s="97"/>
      <c r="AD351" s="70"/>
      <c r="AE351" s="113"/>
      <c r="AF351" s="113"/>
      <c r="AG351" s="97"/>
      <c r="AH351" s="674">
        <f>'報告書（事業主控）'!AH351</f>
        <v>0</v>
      </c>
      <c r="AI351" s="675"/>
      <c r="AJ351" s="675"/>
      <c r="AK351" s="676"/>
      <c r="AL351" s="70"/>
      <c r="AM351" s="71"/>
      <c r="AN351" s="674">
        <f>'報告書（事業主控）'!AN351</f>
        <v>0</v>
      </c>
      <c r="AO351" s="675"/>
      <c r="AP351" s="675"/>
      <c r="AQ351" s="675"/>
      <c r="AR351" s="675"/>
      <c r="AS351" s="114"/>
      <c r="AT351" s="85"/>
    </row>
    <row r="352" spans="2:46" ht="18" customHeight="1">
      <c r="B352" s="700"/>
      <c r="C352" s="701"/>
      <c r="D352" s="701"/>
      <c r="E352" s="701"/>
      <c r="F352" s="701"/>
      <c r="G352" s="701"/>
      <c r="H352" s="701"/>
      <c r="I352" s="702"/>
      <c r="J352" s="700"/>
      <c r="K352" s="701"/>
      <c r="L352" s="701"/>
      <c r="M352" s="701"/>
      <c r="N352" s="704"/>
      <c r="O352" s="115">
        <f>'報告書（事業主控）'!O352</f>
        <v>0</v>
      </c>
      <c r="P352" s="116" t="s">
        <v>45</v>
      </c>
      <c r="Q352" s="115">
        <f>'報告書（事業主控）'!Q352</f>
        <v>0</v>
      </c>
      <c r="R352" s="116" t="s">
        <v>46</v>
      </c>
      <c r="S352" s="115">
        <f>'報告書（事業主控）'!S352</f>
        <v>0</v>
      </c>
      <c r="T352" s="706" t="s">
        <v>48</v>
      </c>
      <c r="U352" s="706"/>
      <c r="V352" s="678">
        <f>'報告書（事業主控）'!V352</f>
        <v>0</v>
      </c>
      <c r="W352" s="679"/>
      <c r="X352" s="679"/>
      <c r="Y352" s="679"/>
      <c r="Z352" s="678">
        <f>'報告書（事業主控）'!Z352</f>
        <v>0</v>
      </c>
      <c r="AA352" s="679"/>
      <c r="AB352" s="679"/>
      <c r="AC352" s="679"/>
      <c r="AD352" s="678">
        <f>'報告書（事業主控）'!AD352</f>
        <v>0</v>
      </c>
      <c r="AE352" s="679"/>
      <c r="AF352" s="679"/>
      <c r="AG352" s="679"/>
      <c r="AH352" s="678">
        <f>'報告書（事業主控）'!AH352</f>
        <v>0</v>
      </c>
      <c r="AI352" s="679"/>
      <c r="AJ352" s="679"/>
      <c r="AK352" s="680"/>
      <c r="AL352" s="407">
        <f>'報告書（事業主控）'!AL352</f>
        <v>0</v>
      </c>
      <c r="AM352" s="677"/>
      <c r="AN352" s="671">
        <f>'報告書（事業主控）'!AN352</f>
        <v>0</v>
      </c>
      <c r="AO352" s="672"/>
      <c r="AP352" s="672"/>
      <c r="AQ352" s="672"/>
      <c r="AR352" s="672"/>
      <c r="AS352" s="75"/>
      <c r="AT352" s="85"/>
    </row>
    <row r="353" spans="2:46" ht="18" customHeight="1">
      <c r="B353" s="697">
        <f>'報告書（事業主控）'!B353</f>
        <v>0</v>
      </c>
      <c r="C353" s="698"/>
      <c r="D353" s="698"/>
      <c r="E353" s="698"/>
      <c r="F353" s="698"/>
      <c r="G353" s="698"/>
      <c r="H353" s="698"/>
      <c r="I353" s="699"/>
      <c r="J353" s="697">
        <f>'報告書（事業主控）'!J353</f>
        <v>0</v>
      </c>
      <c r="K353" s="698"/>
      <c r="L353" s="698"/>
      <c r="M353" s="698"/>
      <c r="N353" s="703"/>
      <c r="O353" s="110">
        <f>'報告書（事業主控）'!O353</f>
        <v>0</v>
      </c>
      <c r="P353" s="92" t="s">
        <v>45</v>
      </c>
      <c r="Q353" s="110">
        <f>'報告書（事業主控）'!Q353</f>
        <v>0</v>
      </c>
      <c r="R353" s="92" t="s">
        <v>46</v>
      </c>
      <c r="S353" s="110">
        <f>'報告書（事業主控）'!S353</f>
        <v>0</v>
      </c>
      <c r="T353" s="705" t="s">
        <v>47</v>
      </c>
      <c r="U353" s="705"/>
      <c r="V353" s="707">
        <f>'報告書（事業主控）'!V353</f>
        <v>0</v>
      </c>
      <c r="W353" s="708"/>
      <c r="X353" s="708"/>
      <c r="Y353" s="97"/>
      <c r="Z353" s="70"/>
      <c r="AA353" s="113"/>
      <c r="AB353" s="113"/>
      <c r="AC353" s="97"/>
      <c r="AD353" s="70"/>
      <c r="AE353" s="113"/>
      <c r="AF353" s="113"/>
      <c r="AG353" s="97"/>
      <c r="AH353" s="674">
        <f>'報告書（事業主控）'!AH353</f>
        <v>0</v>
      </c>
      <c r="AI353" s="675"/>
      <c r="AJ353" s="675"/>
      <c r="AK353" s="676"/>
      <c r="AL353" s="70"/>
      <c r="AM353" s="71"/>
      <c r="AN353" s="674">
        <f>'報告書（事業主控）'!AN353</f>
        <v>0</v>
      </c>
      <c r="AO353" s="675"/>
      <c r="AP353" s="675"/>
      <c r="AQ353" s="675"/>
      <c r="AR353" s="675"/>
      <c r="AS353" s="114"/>
      <c r="AT353" s="85"/>
    </row>
    <row r="354" spans="2:46" ht="18" customHeight="1">
      <c r="B354" s="700"/>
      <c r="C354" s="701"/>
      <c r="D354" s="701"/>
      <c r="E354" s="701"/>
      <c r="F354" s="701"/>
      <c r="G354" s="701"/>
      <c r="H354" s="701"/>
      <c r="I354" s="702"/>
      <c r="J354" s="700"/>
      <c r="K354" s="701"/>
      <c r="L354" s="701"/>
      <c r="M354" s="701"/>
      <c r="N354" s="704"/>
      <c r="O354" s="115">
        <f>'報告書（事業主控）'!O354</f>
        <v>0</v>
      </c>
      <c r="P354" s="116" t="s">
        <v>45</v>
      </c>
      <c r="Q354" s="115">
        <f>'報告書（事業主控）'!Q354</f>
        <v>0</v>
      </c>
      <c r="R354" s="116" t="s">
        <v>46</v>
      </c>
      <c r="S354" s="115">
        <f>'報告書（事業主控）'!S354</f>
        <v>0</v>
      </c>
      <c r="T354" s="706" t="s">
        <v>48</v>
      </c>
      <c r="U354" s="706"/>
      <c r="V354" s="678">
        <f>'報告書（事業主控）'!V354</f>
        <v>0</v>
      </c>
      <c r="W354" s="679"/>
      <c r="X354" s="679"/>
      <c r="Y354" s="679"/>
      <c r="Z354" s="678">
        <f>'報告書（事業主控）'!Z354</f>
        <v>0</v>
      </c>
      <c r="AA354" s="679"/>
      <c r="AB354" s="679"/>
      <c r="AC354" s="679"/>
      <c r="AD354" s="678">
        <f>'報告書（事業主控）'!AD354</f>
        <v>0</v>
      </c>
      <c r="AE354" s="679"/>
      <c r="AF354" s="679"/>
      <c r="AG354" s="679"/>
      <c r="AH354" s="678">
        <f>'報告書（事業主控）'!AH354</f>
        <v>0</v>
      </c>
      <c r="AI354" s="679"/>
      <c r="AJ354" s="679"/>
      <c r="AK354" s="680"/>
      <c r="AL354" s="407">
        <f>'報告書（事業主控）'!AL354</f>
        <v>0</v>
      </c>
      <c r="AM354" s="677"/>
      <c r="AN354" s="671">
        <f>'報告書（事業主控）'!AN354</f>
        <v>0</v>
      </c>
      <c r="AO354" s="672"/>
      <c r="AP354" s="672"/>
      <c r="AQ354" s="672"/>
      <c r="AR354" s="672"/>
      <c r="AS354" s="75"/>
      <c r="AT354" s="85"/>
    </row>
    <row r="355" spans="2:46" ht="18" customHeight="1">
      <c r="B355" s="697">
        <f>'報告書（事業主控）'!B355</f>
        <v>0</v>
      </c>
      <c r="C355" s="698"/>
      <c r="D355" s="698"/>
      <c r="E355" s="698"/>
      <c r="F355" s="698"/>
      <c r="G355" s="698"/>
      <c r="H355" s="698"/>
      <c r="I355" s="699"/>
      <c r="J355" s="697">
        <f>'報告書（事業主控）'!J355</f>
        <v>0</v>
      </c>
      <c r="K355" s="698"/>
      <c r="L355" s="698"/>
      <c r="M355" s="698"/>
      <c r="N355" s="703"/>
      <c r="O355" s="110">
        <f>'報告書（事業主控）'!O355</f>
        <v>0</v>
      </c>
      <c r="P355" s="92" t="s">
        <v>45</v>
      </c>
      <c r="Q355" s="110">
        <f>'報告書（事業主控）'!Q355</f>
        <v>0</v>
      </c>
      <c r="R355" s="92" t="s">
        <v>46</v>
      </c>
      <c r="S355" s="110">
        <f>'報告書（事業主控）'!S355</f>
        <v>0</v>
      </c>
      <c r="T355" s="705" t="s">
        <v>47</v>
      </c>
      <c r="U355" s="705"/>
      <c r="V355" s="707">
        <f>'報告書（事業主控）'!V355</f>
        <v>0</v>
      </c>
      <c r="W355" s="708"/>
      <c r="X355" s="708"/>
      <c r="Y355" s="97"/>
      <c r="Z355" s="70"/>
      <c r="AA355" s="113"/>
      <c r="AB355" s="113"/>
      <c r="AC355" s="97"/>
      <c r="AD355" s="70"/>
      <c r="AE355" s="113"/>
      <c r="AF355" s="113"/>
      <c r="AG355" s="97"/>
      <c r="AH355" s="674">
        <f>'報告書（事業主控）'!AH355</f>
        <v>0</v>
      </c>
      <c r="AI355" s="675"/>
      <c r="AJ355" s="675"/>
      <c r="AK355" s="676"/>
      <c r="AL355" s="70"/>
      <c r="AM355" s="71"/>
      <c r="AN355" s="674">
        <f>'報告書（事業主控）'!AN355</f>
        <v>0</v>
      </c>
      <c r="AO355" s="675"/>
      <c r="AP355" s="675"/>
      <c r="AQ355" s="675"/>
      <c r="AR355" s="675"/>
      <c r="AS355" s="114"/>
      <c r="AT355" s="85"/>
    </row>
    <row r="356" spans="2:46" ht="18" customHeight="1">
      <c r="B356" s="700"/>
      <c r="C356" s="701"/>
      <c r="D356" s="701"/>
      <c r="E356" s="701"/>
      <c r="F356" s="701"/>
      <c r="G356" s="701"/>
      <c r="H356" s="701"/>
      <c r="I356" s="702"/>
      <c r="J356" s="700"/>
      <c r="K356" s="701"/>
      <c r="L356" s="701"/>
      <c r="M356" s="701"/>
      <c r="N356" s="704"/>
      <c r="O356" s="115">
        <f>'報告書（事業主控）'!O356</f>
        <v>0</v>
      </c>
      <c r="P356" s="116" t="s">
        <v>45</v>
      </c>
      <c r="Q356" s="115">
        <f>'報告書（事業主控）'!Q356</f>
        <v>0</v>
      </c>
      <c r="R356" s="116" t="s">
        <v>46</v>
      </c>
      <c r="S356" s="115">
        <f>'報告書（事業主控）'!S356</f>
        <v>0</v>
      </c>
      <c r="T356" s="706" t="s">
        <v>48</v>
      </c>
      <c r="U356" s="706"/>
      <c r="V356" s="678">
        <f>'報告書（事業主控）'!V356</f>
        <v>0</v>
      </c>
      <c r="W356" s="679"/>
      <c r="X356" s="679"/>
      <c r="Y356" s="679"/>
      <c r="Z356" s="678">
        <f>'報告書（事業主控）'!Z356</f>
        <v>0</v>
      </c>
      <c r="AA356" s="679"/>
      <c r="AB356" s="679"/>
      <c r="AC356" s="679"/>
      <c r="AD356" s="678">
        <f>'報告書（事業主控）'!AD356</f>
        <v>0</v>
      </c>
      <c r="AE356" s="679"/>
      <c r="AF356" s="679"/>
      <c r="AG356" s="679"/>
      <c r="AH356" s="678">
        <f>'報告書（事業主控）'!AH356</f>
        <v>0</v>
      </c>
      <c r="AI356" s="679"/>
      <c r="AJ356" s="679"/>
      <c r="AK356" s="680"/>
      <c r="AL356" s="407">
        <f>'報告書（事業主控）'!AL356</f>
        <v>0</v>
      </c>
      <c r="AM356" s="677"/>
      <c r="AN356" s="671">
        <f>'報告書（事業主控）'!AN356</f>
        <v>0</v>
      </c>
      <c r="AO356" s="672"/>
      <c r="AP356" s="672"/>
      <c r="AQ356" s="672"/>
      <c r="AR356" s="672"/>
      <c r="AS356" s="75"/>
      <c r="AT356" s="85"/>
    </row>
    <row r="357" spans="2:46" ht="18" customHeight="1">
      <c r="B357" s="697">
        <f>'報告書（事業主控）'!B357</f>
        <v>0</v>
      </c>
      <c r="C357" s="698"/>
      <c r="D357" s="698"/>
      <c r="E357" s="698"/>
      <c r="F357" s="698"/>
      <c r="G357" s="698"/>
      <c r="H357" s="698"/>
      <c r="I357" s="699"/>
      <c r="J357" s="697">
        <f>'報告書（事業主控）'!J357</f>
        <v>0</v>
      </c>
      <c r="K357" s="698"/>
      <c r="L357" s="698"/>
      <c r="M357" s="698"/>
      <c r="N357" s="703"/>
      <c r="O357" s="110">
        <f>'報告書（事業主控）'!O357</f>
        <v>0</v>
      </c>
      <c r="P357" s="92" t="s">
        <v>45</v>
      </c>
      <c r="Q357" s="110">
        <f>'報告書（事業主控）'!Q357</f>
        <v>0</v>
      </c>
      <c r="R357" s="92" t="s">
        <v>46</v>
      </c>
      <c r="S357" s="110">
        <f>'報告書（事業主控）'!S357</f>
        <v>0</v>
      </c>
      <c r="T357" s="705" t="s">
        <v>47</v>
      </c>
      <c r="U357" s="705"/>
      <c r="V357" s="707">
        <f>'報告書（事業主控）'!V357</f>
        <v>0</v>
      </c>
      <c r="W357" s="708"/>
      <c r="X357" s="708"/>
      <c r="Y357" s="97"/>
      <c r="Z357" s="70"/>
      <c r="AA357" s="113"/>
      <c r="AB357" s="113"/>
      <c r="AC357" s="97"/>
      <c r="AD357" s="70"/>
      <c r="AE357" s="113"/>
      <c r="AF357" s="113"/>
      <c r="AG357" s="97"/>
      <c r="AH357" s="674">
        <f>'報告書（事業主控）'!AH357</f>
        <v>0</v>
      </c>
      <c r="AI357" s="675"/>
      <c r="AJ357" s="675"/>
      <c r="AK357" s="676"/>
      <c r="AL357" s="70"/>
      <c r="AM357" s="71"/>
      <c r="AN357" s="674">
        <f>'報告書（事業主控）'!AN357</f>
        <v>0</v>
      </c>
      <c r="AO357" s="675"/>
      <c r="AP357" s="675"/>
      <c r="AQ357" s="675"/>
      <c r="AR357" s="675"/>
      <c r="AS357" s="114"/>
      <c r="AT357" s="85"/>
    </row>
    <row r="358" spans="2:46" ht="18" customHeight="1">
      <c r="B358" s="700"/>
      <c r="C358" s="701"/>
      <c r="D358" s="701"/>
      <c r="E358" s="701"/>
      <c r="F358" s="701"/>
      <c r="G358" s="701"/>
      <c r="H358" s="701"/>
      <c r="I358" s="702"/>
      <c r="J358" s="700"/>
      <c r="K358" s="701"/>
      <c r="L358" s="701"/>
      <c r="M358" s="701"/>
      <c r="N358" s="704"/>
      <c r="O358" s="115">
        <f>'報告書（事業主控）'!O358</f>
        <v>0</v>
      </c>
      <c r="P358" s="116" t="s">
        <v>45</v>
      </c>
      <c r="Q358" s="115">
        <f>'報告書（事業主控）'!Q358</f>
        <v>0</v>
      </c>
      <c r="R358" s="116" t="s">
        <v>46</v>
      </c>
      <c r="S358" s="115">
        <f>'報告書（事業主控）'!S358</f>
        <v>0</v>
      </c>
      <c r="T358" s="706" t="s">
        <v>48</v>
      </c>
      <c r="U358" s="706"/>
      <c r="V358" s="678">
        <f>'報告書（事業主控）'!V358</f>
        <v>0</v>
      </c>
      <c r="W358" s="679"/>
      <c r="X358" s="679"/>
      <c r="Y358" s="679"/>
      <c r="Z358" s="678">
        <f>'報告書（事業主控）'!Z358</f>
        <v>0</v>
      </c>
      <c r="AA358" s="679"/>
      <c r="AB358" s="679"/>
      <c r="AC358" s="679"/>
      <c r="AD358" s="678">
        <f>'報告書（事業主控）'!AD358</f>
        <v>0</v>
      </c>
      <c r="AE358" s="679"/>
      <c r="AF358" s="679"/>
      <c r="AG358" s="679"/>
      <c r="AH358" s="678">
        <f>'報告書（事業主控）'!AH358</f>
        <v>0</v>
      </c>
      <c r="AI358" s="679"/>
      <c r="AJ358" s="679"/>
      <c r="AK358" s="680"/>
      <c r="AL358" s="407">
        <f>'報告書（事業主控）'!AL358</f>
        <v>0</v>
      </c>
      <c r="AM358" s="677"/>
      <c r="AN358" s="671">
        <f>'報告書（事業主控）'!AN358</f>
        <v>0</v>
      </c>
      <c r="AO358" s="672"/>
      <c r="AP358" s="672"/>
      <c r="AQ358" s="672"/>
      <c r="AR358" s="672"/>
      <c r="AS358" s="75"/>
      <c r="AT358" s="85"/>
    </row>
    <row r="359" spans="2:46" ht="18" customHeight="1">
      <c r="B359" s="697">
        <f>'報告書（事業主控）'!B359</f>
        <v>0</v>
      </c>
      <c r="C359" s="698"/>
      <c r="D359" s="698"/>
      <c r="E359" s="698"/>
      <c r="F359" s="698"/>
      <c r="G359" s="698"/>
      <c r="H359" s="698"/>
      <c r="I359" s="699"/>
      <c r="J359" s="697">
        <f>'報告書（事業主控）'!J359</f>
        <v>0</v>
      </c>
      <c r="K359" s="698"/>
      <c r="L359" s="698"/>
      <c r="M359" s="698"/>
      <c r="N359" s="703"/>
      <c r="O359" s="110">
        <f>'報告書（事業主控）'!O359</f>
        <v>0</v>
      </c>
      <c r="P359" s="92" t="s">
        <v>45</v>
      </c>
      <c r="Q359" s="110">
        <f>'報告書（事業主控）'!Q359</f>
        <v>0</v>
      </c>
      <c r="R359" s="92" t="s">
        <v>46</v>
      </c>
      <c r="S359" s="110">
        <f>'報告書（事業主控）'!S359</f>
        <v>0</v>
      </c>
      <c r="T359" s="705" t="s">
        <v>47</v>
      </c>
      <c r="U359" s="705"/>
      <c r="V359" s="707">
        <f>'報告書（事業主控）'!V359</f>
        <v>0</v>
      </c>
      <c r="W359" s="708"/>
      <c r="X359" s="708"/>
      <c r="Y359" s="97"/>
      <c r="Z359" s="70"/>
      <c r="AA359" s="113"/>
      <c r="AB359" s="113"/>
      <c r="AC359" s="97"/>
      <c r="AD359" s="70"/>
      <c r="AE359" s="113"/>
      <c r="AF359" s="113"/>
      <c r="AG359" s="97"/>
      <c r="AH359" s="674">
        <f>'報告書（事業主控）'!AH359</f>
        <v>0</v>
      </c>
      <c r="AI359" s="675"/>
      <c r="AJ359" s="675"/>
      <c r="AK359" s="676"/>
      <c r="AL359" s="70"/>
      <c r="AM359" s="71"/>
      <c r="AN359" s="674">
        <f>'報告書（事業主控）'!AN359</f>
        <v>0</v>
      </c>
      <c r="AO359" s="675"/>
      <c r="AP359" s="675"/>
      <c r="AQ359" s="675"/>
      <c r="AR359" s="675"/>
      <c r="AS359" s="114"/>
      <c r="AT359" s="85"/>
    </row>
    <row r="360" spans="2:46" ht="18" customHeight="1">
      <c r="B360" s="700"/>
      <c r="C360" s="701"/>
      <c r="D360" s="701"/>
      <c r="E360" s="701"/>
      <c r="F360" s="701"/>
      <c r="G360" s="701"/>
      <c r="H360" s="701"/>
      <c r="I360" s="702"/>
      <c r="J360" s="700"/>
      <c r="K360" s="701"/>
      <c r="L360" s="701"/>
      <c r="M360" s="701"/>
      <c r="N360" s="704"/>
      <c r="O360" s="115">
        <f>'報告書（事業主控）'!O360</f>
        <v>0</v>
      </c>
      <c r="P360" s="116" t="s">
        <v>45</v>
      </c>
      <c r="Q360" s="115">
        <f>'報告書（事業主控）'!Q360</f>
        <v>0</v>
      </c>
      <c r="R360" s="116" t="s">
        <v>46</v>
      </c>
      <c r="S360" s="115">
        <f>'報告書（事業主控）'!S360</f>
        <v>0</v>
      </c>
      <c r="T360" s="706" t="s">
        <v>48</v>
      </c>
      <c r="U360" s="706"/>
      <c r="V360" s="678">
        <f>'報告書（事業主控）'!V360</f>
        <v>0</v>
      </c>
      <c r="W360" s="679"/>
      <c r="X360" s="679"/>
      <c r="Y360" s="679"/>
      <c r="Z360" s="678">
        <f>'報告書（事業主控）'!Z360</f>
        <v>0</v>
      </c>
      <c r="AA360" s="679"/>
      <c r="AB360" s="679"/>
      <c r="AC360" s="679"/>
      <c r="AD360" s="678">
        <f>'報告書（事業主控）'!AD360</f>
        <v>0</v>
      </c>
      <c r="AE360" s="679"/>
      <c r="AF360" s="679"/>
      <c r="AG360" s="679"/>
      <c r="AH360" s="678">
        <f>'報告書（事業主控）'!AH360</f>
        <v>0</v>
      </c>
      <c r="AI360" s="679"/>
      <c r="AJ360" s="679"/>
      <c r="AK360" s="680"/>
      <c r="AL360" s="407">
        <f>'報告書（事業主控）'!AL360</f>
        <v>0</v>
      </c>
      <c r="AM360" s="677"/>
      <c r="AN360" s="671">
        <f>'報告書（事業主控）'!AN360</f>
        <v>0</v>
      </c>
      <c r="AO360" s="672"/>
      <c r="AP360" s="672"/>
      <c r="AQ360" s="672"/>
      <c r="AR360" s="672"/>
      <c r="AS360" s="75"/>
      <c r="AT360" s="85"/>
    </row>
    <row r="361" spans="2:46" ht="18" customHeight="1">
      <c r="B361" s="697">
        <f>'報告書（事業主控）'!B361</f>
        <v>0</v>
      </c>
      <c r="C361" s="698"/>
      <c r="D361" s="698"/>
      <c r="E361" s="698"/>
      <c r="F361" s="698"/>
      <c r="G361" s="698"/>
      <c r="H361" s="698"/>
      <c r="I361" s="699"/>
      <c r="J361" s="697">
        <f>'報告書（事業主控）'!J361</f>
        <v>0</v>
      </c>
      <c r="K361" s="698"/>
      <c r="L361" s="698"/>
      <c r="M361" s="698"/>
      <c r="N361" s="703"/>
      <c r="O361" s="110">
        <f>'報告書（事業主控）'!O361</f>
        <v>0</v>
      </c>
      <c r="P361" s="92" t="s">
        <v>45</v>
      </c>
      <c r="Q361" s="110">
        <f>'報告書（事業主控）'!Q361</f>
        <v>0</v>
      </c>
      <c r="R361" s="92" t="s">
        <v>46</v>
      </c>
      <c r="S361" s="110">
        <f>'報告書（事業主控）'!S361</f>
        <v>0</v>
      </c>
      <c r="T361" s="705" t="s">
        <v>47</v>
      </c>
      <c r="U361" s="705"/>
      <c r="V361" s="707">
        <f>'報告書（事業主控）'!V361</f>
        <v>0</v>
      </c>
      <c r="W361" s="708"/>
      <c r="X361" s="708"/>
      <c r="Y361" s="97"/>
      <c r="Z361" s="70"/>
      <c r="AA361" s="113"/>
      <c r="AB361" s="113"/>
      <c r="AC361" s="97"/>
      <c r="AD361" s="70"/>
      <c r="AE361" s="113"/>
      <c r="AF361" s="113"/>
      <c r="AG361" s="97"/>
      <c r="AH361" s="674">
        <f>'報告書（事業主控）'!AH361</f>
        <v>0</v>
      </c>
      <c r="AI361" s="675"/>
      <c r="AJ361" s="675"/>
      <c r="AK361" s="676"/>
      <c r="AL361" s="70"/>
      <c r="AM361" s="71"/>
      <c r="AN361" s="674">
        <f>'報告書（事業主控）'!AN361</f>
        <v>0</v>
      </c>
      <c r="AO361" s="675"/>
      <c r="AP361" s="675"/>
      <c r="AQ361" s="675"/>
      <c r="AR361" s="675"/>
      <c r="AS361" s="114"/>
      <c r="AT361" s="85"/>
    </row>
    <row r="362" spans="2:46" ht="18" customHeight="1">
      <c r="B362" s="700"/>
      <c r="C362" s="701"/>
      <c r="D362" s="701"/>
      <c r="E362" s="701"/>
      <c r="F362" s="701"/>
      <c r="G362" s="701"/>
      <c r="H362" s="701"/>
      <c r="I362" s="702"/>
      <c r="J362" s="700"/>
      <c r="K362" s="701"/>
      <c r="L362" s="701"/>
      <c r="M362" s="701"/>
      <c r="N362" s="704"/>
      <c r="O362" s="115">
        <f>'報告書（事業主控）'!O362</f>
        <v>0</v>
      </c>
      <c r="P362" s="116" t="s">
        <v>45</v>
      </c>
      <c r="Q362" s="115">
        <f>'報告書（事業主控）'!Q362</f>
        <v>0</v>
      </c>
      <c r="R362" s="116" t="s">
        <v>46</v>
      </c>
      <c r="S362" s="115">
        <f>'報告書（事業主控）'!S362</f>
        <v>0</v>
      </c>
      <c r="T362" s="706" t="s">
        <v>48</v>
      </c>
      <c r="U362" s="706"/>
      <c r="V362" s="678">
        <f>'報告書（事業主控）'!V362</f>
        <v>0</v>
      </c>
      <c r="W362" s="679"/>
      <c r="X362" s="679"/>
      <c r="Y362" s="679"/>
      <c r="Z362" s="678">
        <f>'報告書（事業主控）'!Z362</f>
        <v>0</v>
      </c>
      <c r="AA362" s="679"/>
      <c r="AB362" s="679"/>
      <c r="AC362" s="679"/>
      <c r="AD362" s="678">
        <f>'報告書（事業主控）'!AD362</f>
        <v>0</v>
      </c>
      <c r="AE362" s="679"/>
      <c r="AF362" s="679"/>
      <c r="AG362" s="679"/>
      <c r="AH362" s="678">
        <f>'報告書（事業主控）'!AH362</f>
        <v>0</v>
      </c>
      <c r="AI362" s="679"/>
      <c r="AJ362" s="679"/>
      <c r="AK362" s="680"/>
      <c r="AL362" s="407">
        <f>'報告書（事業主控）'!AL362</f>
        <v>0</v>
      </c>
      <c r="AM362" s="677"/>
      <c r="AN362" s="671">
        <f>'報告書（事業主控）'!AN362</f>
        <v>0</v>
      </c>
      <c r="AO362" s="672"/>
      <c r="AP362" s="672"/>
      <c r="AQ362" s="672"/>
      <c r="AR362" s="672"/>
      <c r="AS362" s="75"/>
      <c r="AT362" s="85"/>
    </row>
    <row r="363" spans="2:46" ht="18" customHeight="1">
      <c r="B363" s="697">
        <f>'報告書（事業主控）'!B363</f>
        <v>0</v>
      </c>
      <c r="C363" s="698"/>
      <c r="D363" s="698"/>
      <c r="E363" s="698"/>
      <c r="F363" s="698"/>
      <c r="G363" s="698"/>
      <c r="H363" s="698"/>
      <c r="I363" s="699"/>
      <c r="J363" s="697">
        <f>'報告書（事業主控）'!J363</f>
        <v>0</v>
      </c>
      <c r="K363" s="698"/>
      <c r="L363" s="698"/>
      <c r="M363" s="698"/>
      <c r="N363" s="703"/>
      <c r="O363" s="110">
        <f>'報告書（事業主控）'!O363</f>
        <v>0</v>
      </c>
      <c r="P363" s="92" t="s">
        <v>45</v>
      </c>
      <c r="Q363" s="110">
        <f>'報告書（事業主控）'!Q363</f>
        <v>0</v>
      </c>
      <c r="R363" s="92" t="s">
        <v>46</v>
      </c>
      <c r="S363" s="110">
        <f>'報告書（事業主控）'!S363</f>
        <v>0</v>
      </c>
      <c r="T363" s="705" t="s">
        <v>47</v>
      </c>
      <c r="U363" s="705"/>
      <c r="V363" s="707">
        <f>'報告書（事業主控）'!V363</f>
        <v>0</v>
      </c>
      <c r="W363" s="708"/>
      <c r="X363" s="708"/>
      <c r="Y363" s="97"/>
      <c r="Z363" s="70"/>
      <c r="AA363" s="113"/>
      <c r="AB363" s="113"/>
      <c r="AC363" s="97"/>
      <c r="AD363" s="70"/>
      <c r="AE363" s="113"/>
      <c r="AF363" s="113"/>
      <c r="AG363" s="97"/>
      <c r="AH363" s="674">
        <f>'報告書（事業主控）'!AH363</f>
        <v>0</v>
      </c>
      <c r="AI363" s="675"/>
      <c r="AJ363" s="675"/>
      <c r="AK363" s="676"/>
      <c r="AL363" s="70"/>
      <c r="AM363" s="71"/>
      <c r="AN363" s="674">
        <f>'報告書（事業主控）'!AN363</f>
        <v>0</v>
      </c>
      <c r="AO363" s="675"/>
      <c r="AP363" s="675"/>
      <c r="AQ363" s="675"/>
      <c r="AR363" s="675"/>
      <c r="AS363" s="114"/>
      <c r="AT363" s="85"/>
    </row>
    <row r="364" spans="2:46" ht="18" customHeight="1">
      <c r="B364" s="700"/>
      <c r="C364" s="701"/>
      <c r="D364" s="701"/>
      <c r="E364" s="701"/>
      <c r="F364" s="701"/>
      <c r="G364" s="701"/>
      <c r="H364" s="701"/>
      <c r="I364" s="702"/>
      <c r="J364" s="700"/>
      <c r="K364" s="701"/>
      <c r="L364" s="701"/>
      <c r="M364" s="701"/>
      <c r="N364" s="704"/>
      <c r="O364" s="115">
        <f>'報告書（事業主控）'!O364</f>
        <v>0</v>
      </c>
      <c r="P364" s="116" t="s">
        <v>45</v>
      </c>
      <c r="Q364" s="115">
        <f>'報告書（事業主控）'!Q364</f>
        <v>0</v>
      </c>
      <c r="R364" s="116" t="s">
        <v>46</v>
      </c>
      <c r="S364" s="115">
        <f>'報告書（事業主控）'!S364</f>
        <v>0</v>
      </c>
      <c r="T364" s="706" t="s">
        <v>48</v>
      </c>
      <c r="U364" s="706"/>
      <c r="V364" s="678">
        <f>'報告書（事業主控）'!V364</f>
        <v>0</v>
      </c>
      <c r="W364" s="679"/>
      <c r="X364" s="679"/>
      <c r="Y364" s="679"/>
      <c r="Z364" s="678">
        <f>'報告書（事業主控）'!Z364</f>
        <v>0</v>
      </c>
      <c r="AA364" s="679"/>
      <c r="AB364" s="679"/>
      <c r="AC364" s="679"/>
      <c r="AD364" s="678">
        <f>'報告書（事業主控）'!AD364</f>
        <v>0</v>
      </c>
      <c r="AE364" s="679"/>
      <c r="AF364" s="679"/>
      <c r="AG364" s="679"/>
      <c r="AH364" s="678">
        <f>'報告書（事業主控）'!AH364</f>
        <v>0</v>
      </c>
      <c r="AI364" s="679"/>
      <c r="AJ364" s="679"/>
      <c r="AK364" s="680"/>
      <c r="AL364" s="407">
        <f>'報告書（事業主控）'!AL364</f>
        <v>0</v>
      </c>
      <c r="AM364" s="677"/>
      <c r="AN364" s="671">
        <f>'報告書（事業主控）'!AN364</f>
        <v>0</v>
      </c>
      <c r="AO364" s="672"/>
      <c r="AP364" s="672"/>
      <c r="AQ364" s="672"/>
      <c r="AR364" s="672"/>
      <c r="AS364" s="75"/>
      <c r="AT364" s="85"/>
    </row>
    <row r="365" spans="2:46" ht="18" customHeight="1">
      <c r="B365" s="430" t="s">
        <v>134</v>
      </c>
      <c r="C365" s="431"/>
      <c r="D365" s="431"/>
      <c r="E365" s="432"/>
      <c r="F365" s="688">
        <f>'報告書（事業主控）'!F365</f>
        <v>0</v>
      </c>
      <c r="G365" s="689"/>
      <c r="H365" s="689"/>
      <c r="I365" s="689"/>
      <c r="J365" s="689"/>
      <c r="K365" s="689"/>
      <c r="L365" s="689"/>
      <c r="M365" s="689"/>
      <c r="N365" s="690"/>
      <c r="O365" s="786" t="s">
        <v>62</v>
      </c>
      <c r="P365" s="787"/>
      <c r="Q365" s="787"/>
      <c r="R365" s="787"/>
      <c r="S365" s="787"/>
      <c r="T365" s="787"/>
      <c r="U365" s="788"/>
      <c r="V365" s="674">
        <f>'報告書（事業主控）'!V365</f>
        <v>0</v>
      </c>
      <c r="W365" s="675"/>
      <c r="X365" s="675"/>
      <c r="Y365" s="676"/>
      <c r="Z365" s="70"/>
      <c r="AA365" s="113"/>
      <c r="AB365" s="113"/>
      <c r="AC365" s="97"/>
      <c r="AD365" s="70"/>
      <c r="AE365" s="113"/>
      <c r="AF365" s="113"/>
      <c r="AG365" s="97"/>
      <c r="AH365" s="674">
        <f>'報告書（事業主控）'!AH365</f>
        <v>0</v>
      </c>
      <c r="AI365" s="675"/>
      <c r="AJ365" s="675"/>
      <c r="AK365" s="676"/>
      <c r="AL365" s="70"/>
      <c r="AM365" s="71"/>
      <c r="AN365" s="674">
        <f>'報告書（事業主控）'!AN365</f>
        <v>0</v>
      </c>
      <c r="AO365" s="675"/>
      <c r="AP365" s="675"/>
      <c r="AQ365" s="675"/>
      <c r="AR365" s="675"/>
      <c r="AS365" s="114"/>
      <c r="AT365" s="85"/>
    </row>
    <row r="366" spans="2:46" ht="18" customHeight="1">
      <c r="B366" s="433"/>
      <c r="C366" s="434"/>
      <c r="D366" s="434"/>
      <c r="E366" s="435"/>
      <c r="F366" s="691"/>
      <c r="G366" s="692"/>
      <c r="H366" s="692"/>
      <c r="I366" s="692"/>
      <c r="J366" s="692"/>
      <c r="K366" s="692"/>
      <c r="L366" s="692"/>
      <c r="M366" s="692"/>
      <c r="N366" s="693"/>
      <c r="O366" s="789"/>
      <c r="P366" s="790"/>
      <c r="Q366" s="790"/>
      <c r="R366" s="790"/>
      <c r="S366" s="790"/>
      <c r="T366" s="790"/>
      <c r="U366" s="791"/>
      <c r="V366" s="401">
        <f>'報告書（事業主控）'!V366</f>
        <v>0</v>
      </c>
      <c r="W366" s="640"/>
      <c r="X366" s="640"/>
      <c r="Y366" s="643"/>
      <c r="Z366" s="401">
        <f>'報告書（事業主控）'!Z366</f>
        <v>0</v>
      </c>
      <c r="AA366" s="641"/>
      <c r="AB366" s="641"/>
      <c r="AC366" s="642"/>
      <c r="AD366" s="401">
        <f>'報告書（事業主控）'!AD366</f>
        <v>0</v>
      </c>
      <c r="AE366" s="641"/>
      <c r="AF366" s="641"/>
      <c r="AG366" s="642"/>
      <c r="AH366" s="401">
        <f>'報告書（事業主控）'!AH366</f>
        <v>0</v>
      </c>
      <c r="AI366" s="402"/>
      <c r="AJ366" s="402"/>
      <c r="AK366" s="402"/>
      <c r="AL366" s="340"/>
      <c r="AM366" s="341"/>
      <c r="AN366" s="401">
        <f>'報告書（事業主控）'!AN366</f>
        <v>0</v>
      </c>
      <c r="AO366" s="640"/>
      <c r="AP366" s="640"/>
      <c r="AQ366" s="640"/>
      <c r="AR366" s="640"/>
      <c r="AS366" s="327"/>
      <c r="AT366" s="85"/>
    </row>
    <row r="367" spans="2:46" ht="18" customHeight="1">
      <c r="B367" s="436"/>
      <c r="C367" s="437"/>
      <c r="D367" s="437"/>
      <c r="E367" s="438"/>
      <c r="F367" s="694"/>
      <c r="G367" s="695"/>
      <c r="H367" s="695"/>
      <c r="I367" s="695"/>
      <c r="J367" s="695"/>
      <c r="K367" s="695"/>
      <c r="L367" s="695"/>
      <c r="M367" s="695"/>
      <c r="N367" s="696"/>
      <c r="O367" s="792"/>
      <c r="P367" s="793"/>
      <c r="Q367" s="793"/>
      <c r="R367" s="793"/>
      <c r="S367" s="793"/>
      <c r="T367" s="793"/>
      <c r="U367" s="794"/>
      <c r="V367" s="671">
        <f>'報告書（事業主控）'!V367</f>
        <v>0</v>
      </c>
      <c r="W367" s="672"/>
      <c r="X367" s="672"/>
      <c r="Y367" s="673"/>
      <c r="Z367" s="671">
        <f>'報告書（事業主控）'!Z367</f>
        <v>0</v>
      </c>
      <c r="AA367" s="672"/>
      <c r="AB367" s="672"/>
      <c r="AC367" s="673"/>
      <c r="AD367" s="671">
        <f>'報告書（事業主控）'!AD367</f>
        <v>0</v>
      </c>
      <c r="AE367" s="672"/>
      <c r="AF367" s="672"/>
      <c r="AG367" s="673"/>
      <c r="AH367" s="671">
        <f>'報告書（事業主控）'!AH367</f>
        <v>0</v>
      </c>
      <c r="AI367" s="672"/>
      <c r="AJ367" s="672"/>
      <c r="AK367" s="673"/>
      <c r="AL367" s="74"/>
      <c r="AM367" s="75"/>
      <c r="AN367" s="671">
        <f>'報告書（事業主控）'!AN367</f>
        <v>0</v>
      </c>
      <c r="AO367" s="672"/>
      <c r="AP367" s="672"/>
      <c r="AQ367" s="672"/>
      <c r="AR367" s="672"/>
      <c r="AS367" s="75"/>
      <c r="AT367" s="85"/>
    </row>
    <row r="368" spans="2:46" ht="18" customHeight="1">
      <c r="AN368" s="670">
        <f>'報告書（事業主控）'!AN368</f>
        <v>0</v>
      </c>
      <c r="AO368" s="670"/>
      <c r="AP368" s="670"/>
      <c r="AQ368" s="670"/>
      <c r="AR368" s="670"/>
      <c r="AS368" s="85"/>
      <c r="AT368" s="85"/>
    </row>
    <row r="369" spans="2:46" ht="31.5" customHeight="1">
      <c r="AN369" s="132"/>
      <c r="AO369" s="132"/>
      <c r="AP369" s="132"/>
      <c r="AQ369" s="132"/>
      <c r="AR369" s="132"/>
      <c r="AS369" s="85"/>
      <c r="AT369" s="85"/>
    </row>
    <row r="370" spans="2:46" ht="7.5" customHeight="1">
      <c r="X370" s="84"/>
      <c r="Y370" s="84"/>
      <c r="Z370" s="85"/>
      <c r="AA370" s="85"/>
      <c r="AB370" s="85"/>
      <c r="AC370" s="85"/>
      <c r="AD370" s="85"/>
      <c r="AE370" s="85"/>
      <c r="AF370" s="85"/>
      <c r="AG370" s="85"/>
      <c r="AH370" s="85"/>
      <c r="AI370" s="85"/>
      <c r="AJ370" s="85"/>
      <c r="AK370" s="85"/>
      <c r="AL370" s="85"/>
      <c r="AM370" s="85"/>
      <c r="AN370" s="85"/>
      <c r="AO370" s="85"/>
      <c r="AP370" s="85"/>
      <c r="AQ370" s="85"/>
      <c r="AR370" s="85"/>
      <c r="AS370" s="85"/>
    </row>
    <row r="371" spans="2:46" ht="10.5" customHeight="1">
      <c r="X371" s="84"/>
      <c r="Y371" s="84"/>
      <c r="Z371" s="85"/>
      <c r="AA371" s="85"/>
      <c r="AB371" s="85"/>
      <c r="AC371" s="85"/>
      <c r="AD371" s="85"/>
      <c r="AE371" s="85"/>
      <c r="AF371" s="85"/>
      <c r="AG371" s="85"/>
      <c r="AH371" s="85"/>
      <c r="AI371" s="85"/>
      <c r="AJ371" s="85"/>
      <c r="AK371" s="85"/>
      <c r="AL371" s="85"/>
      <c r="AM371" s="85"/>
      <c r="AN371" s="85"/>
      <c r="AO371" s="85"/>
      <c r="AP371" s="85"/>
      <c r="AQ371" s="85"/>
      <c r="AR371" s="85"/>
      <c r="AS371" s="85"/>
    </row>
    <row r="372" spans="2:46" ht="5.25" customHeight="1">
      <c r="X372" s="84"/>
      <c r="Y372" s="84"/>
      <c r="Z372" s="85"/>
      <c r="AA372" s="85"/>
      <c r="AB372" s="85"/>
      <c r="AC372" s="85"/>
      <c r="AD372" s="85"/>
      <c r="AE372" s="85"/>
      <c r="AF372" s="85"/>
      <c r="AG372" s="85"/>
      <c r="AH372" s="85"/>
      <c r="AI372" s="85"/>
      <c r="AJ372" s="85"/>
      <c r="AK372" s="85"/>
      <c r="AL372" s="85"/>
      <c r="AM372" s="85"/>
      <c r="AN372" s="85"/>
      <c r="AO372" s="85"/>
      <c r="AP372" s="85"/>
      <c r="AQ372" s="85"/>
      <c r="AR372" s="85"/>
      <c r="AS372" s="85"/>
    </row>
    <row r="373" spans="2:46" ht="5.25" customHeight="1">
      <c r="X373" s="84"/>
      <c r="Y373" s="84"/>
      <c r="Z373" s="85"/>
      <c r="AA373" s="85"/>
      <c r="AB373" s="85"/>
      <c r="AC373" s="85"/>
      <c r="AD373" s="85"/>
      <c r="AE373" s="85"/>
      <c r="AF373" s="85"/>
      <c r="AG373" s="85"/>
      <c r="AH373" s="85"/>
      <c r="AI373" s="85"/>
      <c r="AJ373" s="85"/>
      <c r="AK373" s="85"/>
      <c r="AL373" s="85"/>
      <c r="AM373" s="85"/>
      <c r="AN373" s="85"/>
      <c r="AO373" s="85"/>
      <c r="AP373" s="85"/>
      <c r="AQ373" s="85"/>
      <c r="AR373" s="85"/>
      <c r="AS373" s="85"/>
    </row>
    <row r="374" spans="2:46" ht="5.25" customHeight="1">
      <c r="X374" s="84"/>
      <c r="Y374" s="84"/>
      <c r="Z374" s="85"/>
      <c r="AA374" s="85"/>
      <c r="AB374" s="85"/>
      <c r="AC374" s="85"/>
      <c r="AD374" s="85"/>
      <c r="AE374" s="85"/>
      <c r="AF374" s="85"/>
      <c r="AG374" s="85"/>
      <c r="AH374" s="85"/>
      <c r="AI374" s="85"/>
      <c r="AJ374" s="85"/>
      <c r="AK374" s="85"/>
      <c r="AL374" s="85"/>
      <c r="AM374" s="85"/>
      <c r="AN374" s="85"/>
      <c r="AO374" s="85"/>
      <c r="AP374" s="85"/>
      <c r="AQ374" s="85"/>
      <c r="AR374" s="85"/>
      <c r="AS374" s="85"/>
    </row>
    <row r="375" spans="2:46" ht="5.25" customHeight="1">
      <c r="X375" s="84"/>
      <c r="Y375" s="84"/>
      <c r="Z375" s="85"/>
      <c r="AA375" s="85"/>
      <c r="AB375" s="85"/>
      <c r="AC375" s="85"/>
      <c r="AD375" s="85"/>
      <c r="AE375" s="85"/>
      <c r="AF375" s="85"/>
      <c r="AG375" s="85"/>
      <c r="AH375" s="85"/>
      <c r="AI375" s="85"/>
      <c r="AJ375" s="85"/>
      <c r="AK375" s="85"/>
      <c r="AL375" s="85"/>
      <c r="AM375" s="85"/>
      <c r="AN375" s="85"/>
      <c r="AO375" s="85"/>
      <c r="AP375" s="85"/>
      <c r="AQ375" s="85"/>
      <c r="AR375" s="85"/>
      <c r="AS375" s="85"/>
    </row>
    <row r="376" spans="2:46" ht="17.25" customHeight="1">
      <c r="B376" s="86" t="s">
        <v>50</v>
      </c>
      <c r="L376" s="85"/>
      <c r="M376" s="85"/>
      <c r="N376" s="85"/>
      <c r="O376" s="85"/>
      <c r="P376" s="85"/>
      <c r="Q376" s="85"/>
      <c r="R376" s="85"/>
      <c r="S376" s="87"/>
      <c r="T376" s="87"/>
      <c r="U376" s="87"/>
      <c r="V376" s="87"/>
      <c r="W376" s="87"/>
      <c r="X376" s="85"/>
      <c r="Y376" s="85"/>
      <c r="Z376" s="85"/>
      <c r="AA376" s="85"/>
      <c r="AB376" s="85"/>
      <c r="AC376" s="85"/>
      <c r="AL376" s="88"/>
      <c r="AM376" s="88"/>
      <c r="AN376" s="88"/>
      <c r="AO376" s="88"/>
    </row>
    <row r="377" spans="2:46" ht="12.75" customHeight="1">
      <c r="L377" s="85"/>
      <c r="M377" s="89"/>
      <c r="N377" s="89"/>
      <c r="O377" s="89"/>
      <c r="P377" s="89"/>
      <c r="Q377" s="89"/>
      <c r="R377" s="89"/>
      <c r="S377" s="89"/>
      <c r="T377" s="90"/>
      <c r="U377" s="90"/>
      <c r="V377" s="90"/>
      <c r="W377" s="90"/>
      <c r="X377" s="90"/>
      <c r="Y377" s="90"/>
      <c r="Z377" s="90"/>
      <c r="AA377" s="89"/>
      <c r="AB377" s="89"/>
      <c r="AC377" s="89"/>
      <c r="AL377" s="88"/>
      <c r="AM377" s="850" t="s">
        <v>327</v>
      </c>
      <c r="AN377" s="851"/>
      <c r="AO377" s="851"/>
      <c r="AP377" s="852"/>
    </row>
    <row r="378" spans="2:46" ht="12.75" customHeight="1">
      <c r="L378" s="85"/>
      <c r="M378" s="89"/>
      <c r="N378" s="89"/>
      <c r="O378" s="89"/>
      <c r="P378" s="89"/>
      <c r="Q378" s="89"/>
      <c r="R378" s="89"/>
      <c r="S378" s="89"/>
      <c r="T378" s="90"/>
      <c r="U378" s="90"/>
      <c r="V378" s="90"/>
      <c r="W378" s="90"/>
      <c r="X378" s="90"/>
      <c r="Y378" s="90"/>
      <c r="Z378" s="90"/>
      <c r="AA378" s="89"/>
      <c r="AB378" s="89"/>
      <c r="AC378" s="89"/>
      <c r="AL378" s="88"/>
      <c r="AM378" s="853"/>
      <c r="AN378" s="854"/>
      <c r="AO378" s="854"/>
      <c r="AP378" s="855"/>
    </row>
    <row r="379" spans="2:46" ht="12.75" customHeight="1">
      <c r="L379" s="85"/>
      <c r="M379" s="89"/>
      <c r="N379" s="89"/>
      <c r="O379" s="89"/>
      <c r="P379" s="89"/>
      <c r="Q379" s="89"/>
      <c r="R379" s="89"/>
      <c r="S379" s="89"/>
      <c r="T379" s="89"/>
      <c r="U379" s="89"/>
      <c r="V379" s="89"/>
      <c r="W379" s="89"/>
      <c r="X379" s="89"/>
      <c r="Y379" s="89"/>
      <c r="Z379" s="89"/>
      <c r="AA379" s="89"/>
      <c r="AB379" s="89"/>
      <c r="AC379" s="89"/>
      <c r="AL379" s="88"/>
      <c r="AM379" s="88"/>
      <c r="AN379" s="396"/>
      <c r="AO379" s="396"/>
    </row>
    <row r="380" spans="2:46" ht="6" customHeight="1">
      <c r="L380" s="85"/>
      <c r="M380" s="89"/>
      <c r="N380" s="89"/>
      <c r="O380" s="89"/>
      <c r="P380" s="89"/>
      <c r="Q380" s="89"/>
      <c r="R380" s="89"/>
      <c r="S380" s="89"/>
      <c r="T380" s="89"/>
      <c r="U380" s="89"/>
      <c r="V380" s="89"/>
      <c r="W380" s="89"/>
      <c r="X380" s="89"/>
      <c r="Y380" s="89"/>
      <c r="Z380" s="89"/>
      <c r="AA380" s="89"/>
      <c r="AB380" s="89"/>
      <c r="AC380" s="89"/>
      <c r="AL380" s="88"/>
      <c r="AM380" s="88"/>
    </row>
    <row r="381" spans="2:46" ht="12.75" customHeight="1">
      <c r="B381" s="725" t="s">
        <v>2</v>
      </c>
      <c r="C381" s="726"/>
      <c r="D381" s="726"/>
      <c r="E381" s="726"/>
      <c r="F381" s="726"/>
      <c r="G381" s="726"/>
      <c r="H381" s="726"/>
      <c r="I381" s="726"/>
      <c r="J381" s="750" t="s">
        <v>10</v>
      </c>
      <c r="K381" s="750"/>
      <c r="L381" s="91" t="s">
        <v>3</v>
      </c>
      <c r="M381" s="750" t="s">
        <v>11</v>
      </c>
      <c r="N381" s="750"/>
      <c r="O381" s="756" t="s">
        <v>12</v>
      </c>
      <c r="P381" s="750"/>
      <c r="Q381" s="750"/>
      <c r="R381" s="750"/>
      <c r="S381" s="750"/>
      <c r="T381" s="750"/>
      <c r="U381" s="750" t="s">
        <v>13</v>
      </c>
      <c r="V381" s="750"/>
      <c r="W381" s="750"/>
      <c r="X381" s="85"/>
      <c r="Y381" s="85"/>
      <c r="Z381" s="85"/>
      <c r="AA381" s="85"/>
      <c r="AB381" s="85"/>
      <c r="AC381" s="85"/>
      <c r="AD381" s="92"/>
      <c r="AE381" s="92"/>
      <c r="AF381" s="92"/>
      <c r="AG381" s="92"/>
      <c r="AH381" s="92"/>
      <c r="AI381" s="92"/>
      <c r="AJ381" s="92"/>
      <c r="AK381" s="85"/>
      <c r="AL381" s="520">
        <f ca="1">$AL$9</f>
        <v>30</v>
      </c>
      <c r="AM381" s="521"/>
      <c r="AN381" s="681" t="s">
        <v>4</v>
      </c>
      <c r="AO381" s="681"/>
      <c r="AP381" s="521">
        <v>10</v>
      </c>
      <c r="AQ381" s="521"/>
      <c r="AR381" s="681" t="s">
        <v>5</v>
      </c>
      <c r="AS381" s="747"/>
      <c r="AT381" s="85"/>
    </row>
    <row r="382" spans="2:46" ht="13.5" customHeight="1">
      <c r="B382" s="726"/>
      <c r="C382" s="726"/>
      <c r="D382" s="726"/>
      <c r="E382" s="726"/>
      <c r="F382" s="726"/>
      <c r="G382" s="726"/>
      <c r="H382" s="726"/>
      <c r="I382" s="726"/>
      <c r="J382" s="535">
        <f>$J$10</f>
        <v>0</v>
      </c>
      <c r="K382" s="473">
        <f>$K$10</f>
        <v>0</v>
      </c>
      <c r="L382" s="537">
        <f>$L$10</f>
        <v>0</v>
      </c>
      <c r="M382" s="476">
        <f>$M$10</f>
        <v>0</v>
      </c>
      <c r="N382" s="473">
        <f>$N$10</f>
        <v>0</v>
      </c>
      <c r="O382" s="476">
        <f>$O$10</f>
        <v>0</v>
      </c>
      <c r="P382" s="470">
        <f>$P$10</f>
        <v>0</v>
      </c>
      <c r="Q382" s="470">
        <f>$Q$10</f>
        <v>0</v>
      </c>
      <c r="R382" s="470">
        <f>$R$10</f>
        <v>0</v>
      </c>
      <c r="S382" s="470">
        <f>$S$10</f>
        <v>0</v>
      </c>
      <c r="T382" s="473">
        <f>$T$10</f>
        <v>0</v>
      </c>
      <c r="U382" s="476">
        <f>$U$10</f>
        <v>0</v>
      </c>
      <c r="V382" s="470">
        <f>$V$10</f>
        <v>0</v>
      </c>
      <c r="W382" s="473">
        <f>$W$10</f>
        <v>0</v>
      </c>
      <c r="X382" s="85"/>
      <c r="Y382" s="85"/>
      <c r="Z382" s="85"/>
      <c r="AA382" s="85"/>
      <c r="AB382" s="85"/>
      <c r="AC382" s="85"/>
      <c r="AD382" s="92"/>
      <c r="AE382" s="92"/>
      <c r="AF382" s="92"/>
      <c r="AG382" s="92"/>
      <c r="AH382" s="92"/>
      <c r="AI382" s="92"/>
      <c r="AJ382" s="92"/>
      <c r="AK382" s="85"/>
      <c r="AL382" s="522"/>
      <c r="AM382" s="523"/>
      <c r="AN382" s="682"/>
      <c r="AO382" s="682"/>
      <c r="AP382" s="523"/>
      <c r="AQ382" s="523"/>
      <c r="AR382" s="682"/>
      <c r="AS382" s="764"/>
      <c r="AT382" s="85"/>
    </row>
    <row r="383" spans="2:46" ht="9" customHeight="1">
      <c r="B383" s="726"/>
      <c r="C383" s="726"/>
      <c r="D383" s="726"/>
      <c r="E383" s="726"/>
      <c r="F383" s="726"/>
      <c r="G383" s="726"/>
      <c r="H383" s="726"/>
      <c r="I383" s="726"/>
      <c r="J383" s="536"/>
      <c r="K383" s="474"/>
      <c r="L383" s="538"/>
      <c r="M383" s="477"/>
      <c r="N383" s="474"/>
      <c r="O383" s="477"/>
      <c r="P383" s="471"/>
      <c r="Q383" s="471"/>
      <c r="R383" s="471"/>
      <c r="S383" s="471"/>
      <c r="T383" s="474"/>
      <c r="U383" s="477"/>
      <c r="V383" s="471"/>
      <c r="W383" s="474"/>
      <c r="X383" s="85"/>
      <c r="Y383" s="85"/>
      <c r="Z383" s="85"/>
      <c r="AA383" s="85"/>
      <c r="AB383" s="85"/>
      <c r="AC383" s="85"/>
      <c r="AD383" s="92"/>
      <c r="AE383" s="92"/>
      <c r="AF383" s="92"/>
      <c r="AG383" s="92"/>
      <c r="AH383" s="92"/>
      <c r="AI383" s="92"/>
      <c r="AJ383" s="92"/>
      <c r="AK383" s="85"/>
      <c r="AL383" s="524"/>
      <c r="AM383" s="525"/>
      <c r="AN383" s="683"/>
      <c r="AO383" s="683"/>
      <c r="AP383" s="525"/>
      <c r="AQ383" s="525"/>
      <c r="AR383" s="683"/>
      <c r="AS383" s="749"/>
      <c r="AT383" s="85"/>
    </row>
    <row r="384" spans="2:46" ht="6" customHeight="1">
      <c r="B384" s="727"/>
      <c r="C384" s="727"/>
      <c r="D384" s="727"/>
      <c r="E384" s="727"/>
      <c r="F384" s="727"/>
      <c r="G384" s="727"/>
      <c r="H384" s="727"/>
      <c r="I384" s="727"/>
      <c r="J384" s="536"/>
      <c r="K384" s="475"/>
      <c r="L384" s="539"/>
      <c r="M384" s="478"/>
      <c r="N384" s="475"/>
      <c r="O384" s="478"/>
      <c r="P384" s="472"/>
      <c r="Q384" s="472"/>
      <c r="R384" s="472"/>
      <c r="S384" s="472"/>
      <c r="T384" s="475"/>
      <c r="U384" s="478"/>
      <c r="V384" s="472"/>
      <c r="W384" s="475"/>
      <c r="X384" s="85"/>
      <c r="Y384" s="85"/>
      <c r="Z384" s="85"/>
      <c r="AA384" s="85"/>
      <c r="AB384" s="85"/>
      <c r="AC384" s="85"/>
      <c r="AD384" s="85"/>
      <c r="AE384" s="85"/>
      <c r="AF384" s="85"/>
      <c r="AG384" s="85"/>
      <c r="AH384" s="85"/>
      <c r="AI384" s="85"/>
      <c r="AJ384" s="85"/>
      <c r="AK384" s="85"/>
      <c r="AT384" s="85"/>
    </row>
    <row r="385" spans="2:46" ht="15" customHeight="1">
      <c r="B385" s="709" t="s">
        <v>51</v>
      </c>
      <c r="C385" s="710"/>
      <c r="D385" s="710"/>
      <c r="E385" s="710"/>
      <c r="F385" s="710"/>
      <c r="G385" s="710"/>
      <c r="H385" s="710"/>
      <c r="I385" s="711"/>
      <c r="J385" s="709" t="s">
        <v>6</v>
      </c>
      <c r="K385" s="710"/>
      <c r="L385" s="710"/>
      <c r="M385" s="710"/>
      <c r="N385" s="718"/>
      <c r="O385" s="721" t="s">
        <v>52</v>
      </c>
      <c r="P385" s="710"/>
      <c r="Q385" s="710"/>
      <c r="R385" s="710"/>
      <c r="S385" s="710"/>
      <c r="T385" s="710"/>
      <c r="U385" s="711"/>
      <c r="V385" s="93" t="s">
        <v>53</v>
      </c>
      <c r="W385" s="94"/>
      <c r="X385" s="94"/>
      <c r="Y385" s="724" t="s">
        <v>54</v>
      </c>
      <c r="Z385" s="724"/>
      <c r="AA385" s="724"/>
      <c r="AB385" s="724"/>
      <c r="AC385" s="724"/>
      <c r="AD385" s="724"/>
      <c r="AE385" s="724"/>
      <c r="AF385" s="724"/>
      <c r="AG385" s="724"/>
      <c r="AH385" s="724"/>
      <c r="AI385" s="94"/>
      <c r="AJ385" s="94"/>
      <c r="AK385" s="95"/>
      <c r="AL385" s="785" t="s">
        <v>55</v>
      </c>
      <c r="AM385" s="785"/>
      <c r="AN385" s="777" t="s">
        <v>61</v>
      </c>
      <c r="AO385" s="777"/>
      <c r="AP385" s="777"/>
      <c r="AQ385" s="777"/>
      <c r="AR385" s="777"/>
      <c r="AS385" s="778"/>
      <c r="AT385" s="85"/>
    </row>
    <row r="386" spans="2:46" ht="13.5" customHeight="1">
      <c r="B386" s="712"/>
      <c r="C386" s="713"/>
      <c r="D386" s="713"/>
      <c r="E386" s="713"/>
      <c r="F386" s="713"/>
      <c r="G386" s="713"/>
      <c r="H386" s="713"/>
      <c r="I386" s="714"/>
      <c r="J386" s="712"/>
      <c r="K386" s="713"/>
      <c r="L386" s="713"/>
      <c r="M386" s="713"/>
      <c r="N386" s="719"/>
      <c r="O386" s="722"/>
      <c r="P386" s="713"/>
      <c r="Q386" s="713"/>
      <c r="R386" s="713"/>
      <c r="S386" s="713"/>
      <c r="T386" s="713"/>
      <c r="U386" s="714"/>
      <c r="V386" s="728" t="s">
        <v>7</v>
      </c>
      <c r="W386" s="729"/>
      <c r="X386" s="729"/>
      <c r="Y386" s="730"/>
      <c r="Z386" s="734" t="s">
        <v>16</v>
      </c>
      <c r="AA386" s="735"/>
      <c r="AB386" s="735"/>
      <c r="AC386" s="736"/>
      <c r="AD386" s="740" t="s">
        <v>17</v>
      </c>
      <c r="AE386" s="741"/>
      <c r="AF386" s="741"/>
      <c r="AG386" s="742"/>
      <c r="AH386" s="746" t="s">
        <v>135</v>
      </c>
      <c r="AI386" s="681"/>
      <c r="AJ386" s="681"/>
      <c r="AK386" s="747"/>
      <c r="AL386" s="684" t="s">
        <v>18</v>
      </c>
      <c r="AM386" s="685"/>
      <c r="AN386" s="757" t="s">
        <v>19</v>
      </c>
      <c r="AO386" s="758"/>
      <c r="AP386" s="758"/>
      <c r="AQ386" s="758"/>
      <c r="AR386" s="759"/>
      <c r="AS386" s="760"/>
      <c r="AT386" s="85"/>
    </row>
    <row r="387" spans="2:46" ht="13.5" customHeight="1">
      <c r="B387" s="808"/>
      <c r="C387" s="809"/>
      <c r="D387" s="809"/>
      <c r="E387" s="809"/>
      <c r="F387" s="809"/>
      <c r="G387" s="809"/>
      <c r="H387" s="809"/>
      <c r="I387" s="810"/>
      <c r="J387" s="808"/>
      <c r="K387" s="809"/>
      <c r="L387" s="809"/>
      <c r="M387" s="809"/>
      <c r="N387" s="811"/>
      <c r="O387" s="820"/>
      <c r="P387" s="809"/>
      <c r="Q387" s="809"/>
      <c r="R387" s="809"/>
      <c r="S387" s="809"/>
      <c r="T387" s="809"/>
      <c r="U387" s="810"/>
      <c r="V387" s="731"/>
      <c r="W387" s="732"/>
      <c r="X387" s="732"/>
      <c r="Y387" s="733"/>
      <c r="Z387" s="737"/>
      <c r="AA387" s="738"/>
      <c r="AB387" s="738"/>
      <c r="AC387" s="739"/>
      <c r="AD387" s="743"/>
      <c r="AE387" s="744"/>
      <c r="AF387" s="744"/>
      <c r="AG387" s="745"/>
      <c r="AH387" s="748"/>
      <c r="AI387" s="683"/>
      <c r="AJ387" s="683"/>
      <c r="AK387" s="749"/>
      <c r="AL387" s="686"/>
      <c r="AM387" s="687"/>
      <c r="AN387" s="799"/>
      <c r="AO387" s="799"/>
      <c r="AP387" s="799"/>
      <c r="AQ387" s="799"/>
      <c r="AR387" s="799"/>
      <c r="AS387" s="800"/>
      <c r="AT387" s="85"/>
    </row>
    <row r="388" spans="2:46" ht="18" customHeight="1">
      <c r="B388" s="751">
        <f>'報告書（事業主控）'!B388</f>
        <v>0</v>
      </c>
      <c r="C388" s="752"/>
      <c r="D388" s="752"/>
      <c r="E388" s="752"/>
      <c r="F388" s="752"/>
      <c r="G388" s="752"/>
      <c r="H388" s="752"/>
      <c r="I388" s="753"/>
      <c r="J388" s="751">
        <f>'報告書（事業主控）'!J388</f>
        <v>0</v>
      </c>
      <c r="K388" s="752"/>
      <c r="L388" s="752"/>
      <c r="M388" s="752"/>
      <c r="N388" s="754"/>
      <c r="O388" s="106">
        <f>'報告書（事業主控）'!O388</f>
        <v>0</v>
      </c>
      <c r="P388" s="107" t="s">
        <v>45</v>
      </c>
      <c r="Q388" s="106">
        <f>'報告書（事業主控）'!Q388</f>
        <v>0</v>
      </c>
      <c r="R388" s="107" t="s">
        <v>46</v>
      </c>
      <c r="S388" s="106">
        <f>'報告書（事業主控）'!S388</f>
        <v>0</v>
      </c>
      <c r="T388" s="755" t="s">
        <v>47</v>
      </c>
      <c r="U388" s="755"/>
      <c r="V388" s="707">
        <f>'報告書（事業主控）'!V388</f>
        <v>0</v>
      </c>
      <c r="W388" s="708"/>
      <c r="X388" s="708"/>
      <c r="Y388" s="96" t="s">
        <v>8</v>
      </c>
      <c r="Z388" s="70"/>
      <c r="AA388" s="113"/>
      <c r="AB388" s="113"/>
      <c r="AC388" s="96" t="s">
        <v>8</v>
      </c>
      <c r="AD388" s="70"/>
      <c r="AE388" s="113"/>
      <c r="AF388" s="113"/>
      <c r="AG388" s="109" t="s">
        <v>8</v>
      </c>
      <c r="AH388" s="815">
        <f>'報告書（事業主控）'!AH388</f>
        <v>0</v>
      </c>
      <c r="AI388" s="816"/>
      <c r="AJ388" s="816"/>
      <c r="AK388" s="817"/>
      <c r="AL388" s="70"/>
      <c r="AM388" s="71"/>
      <c r="AN388" s="674">
        <f>'報告書（事業主控）'!AN388</f>
        <v>0</v>
      </c>
      <c r="AO388" s="675"/>
      <c r="AP388" s="675"/>
      <c r="AQ388" s="675"/>
      <c r="AR388" s="675"/>
      <c r="AS388" s="109" t="s">
        <v>8</v>
      </c>
      <c r="AT388" s="85"/>
    </row>
    <row r="389" spans="2:46" ht="18" customHeight="1">
      <c r="B389" s="700"/>
      <c r="C389" s="701"/>
      <c r="D389" s="701"/>
      <c r="E389" s="701"/>
      <c r="F389" s="701"/>
      <c r="G389" s="701"/>
      <c r="H389" s="701"/>
      <c r="I389" s="702"/>
      <c r="J389" s="700"/>
      <c r="K389" s="701"/>
      <c r="L389" s="701"/>
      <c r="M389" s="701"/>
      <c r="N389" s="704"/>
      <c r="O389" s="115">
        <f>'報告書（事業主控）'!O389</f>
        <v>0</v>
      </c>
      <c r="P389" s="116" t="s">
        <v>45</v>
      </c>
      <c r="Q389" s="115">
        <f>'報告書（事業主控）'!Q389</f>
        <v>0</v>
      </c>
      <c r="R389" s="116" t="s">
        <v>46</v>
      </c>
      <c r="S389" s="115">
        <f>'報告書（事業主控）'!S389</f>
        <v>0</v>
      </c>
      <c r="T389" s="706" t="s">
        <v>48</v>
      </c>
      <c r="U389" s="706"/>
      <c r="V389" s="671">
        <f>'報告書（事業主控）'!V389</f>
        <v>0</v>
      </c>
      <c r="W389" s="672"/>
      <c r="X389" s="672"/>
      <c r="Y389" s="672"/>
      <c r="Z389" s="671">
        <f>'報告書（事業主控）'!Z389</f>
        <v>0</v>
      </c>
      <c r="AA389" s="672"/>
      <c r="AB389" s="672"/>
      <c r="AC389" s="672"/>
      <c r="AD389" s="671">
        <f>'報告書（事業主控）'!AD389</f>
        <v>0</v>
      </c>
      <c r="AE389" s="672"/>
      <c r="AF389" s="672"/>
      <c r="AG389" s="673"/>
      <c r="AH389" s="671">
        <f>'報告書（事業主控）'!AH389</f>
        <v>0</v>
      </c>
      <c r="AI389" s="672"/>
      <c r="AJ389" s="672"/>
      <c r="AK389" s="673"/>
      <c r="AL389" s="407">
        <f>'報告書（事業主控）'!AL389</f>
        <v>0</v>
      </c>
      <c r="AM389" s="677"/>
      <c r="AN389" s="671">
        <f>'報告書（事業主控）'!AN389</f>
        <v>0</v>
      </c>
      <c r="AO389" s="672"/>
      <c r="AP389" s="672"/>
      <c r="AQ389" s="672"/>
      <c r="AR389" s="672"/>
      <c r="AS389" s="75"/>
      <c r="AT389" s="85"/>
    </row>
    <row r="390" spans="2:46" ht="18" customHeight="1">
      <c r="B390" s="697">
        <f>'報告書（事業主控）'!B390</f>
        <v>0</v>
      </c>
      <c r="C390" s="698"/>
      <c r="D390" s="698"/>
      <c r="E390" s="698"/>
      <c r="F390" s="698"/>
      <c r="G390" s="698"/>
      <c r="H390" s="698"/>
      <c r="I390" s="699"/>
      <c r="J390" s="697">
        <f>'報告書（事業主控）'!J390</f>
        <v>0</v>
      </c>
      <c r="K390" s="698"/>
      <c r="L390" s="698"/>
      <c r="M390" s="698"/>
      <c r="N390" s="703"/>
      <c r="O390" s="110">
        <f>'報告書（事業主控）'!O390</f>
        <v>0</v>
      </c>
      <c r="P390" s="92" t="s">
        <v>45</v>
      </c>
      <c r="Q390" s="110">
        <f>'報告書（事業主控）'!Q390</f>
        <v>0</v>
      </c>
      <c r="R390" s="92" t="s">
        <v>46</v>
      </c>
      <c r="S390" s="110">
        <f>'報告書（事業主控）'!S390</f>
        <v>0</v>
      </c>
      <c r="T390" s="705" t="s">
        <v>47</v>
      </c>
      <c r="U390" s="705"/>
      <c r="V390" s="707">
        <f>'報告書（事業主控）'!V390</f>
        <v>0</v>
      </c>
      <c r="W390" s="708"/>
      <c r="X390" s="708"/>
      <c r="Y390" s="97"/>
      <c r="Z390" s="70"/>
      <c r="AA390" s="113"/>
      <c r="AB390" s="113"/>
      <c r="AC390" s="97"/>
      <c r="AD390" s="70"/>
      <c r="AE390" s="113"/>
      <c r="AF390" s="113"/>
      <c r="AG390" s="97"/>
      <c r="AH390" s="674">
        <f>'報告書（事業主控）'!AH390</f>
        <v>0</v>
      </c>
      <c r="AI390" s="675"/>
      <c r="AJ390" s="675"/>
      <c r="AK390" s="676"/>
      <c r="AL390" s="70"/>
      <c r="AM390" s="71"/>
      <c r="AN390" s="674">
        <f>'報告書（事業主控）'!AN390</f>
        <v>0</v>
      </c>
      <c r="AO390" s="675"/>
      <c r="AP390" s="675"/>
      <c r="AQ390" s="675"/>
      <c r="AR390" s="675"/>
      <c r="AS390" s="114"/>
      <c r="AT390" s="85"/>
    </row>
    <row r="391" spans="2:46" ht="18" customHeight="1">
      <c r="B391" s="700"/>
      <c r="C391" s="701"/>
      <c r="D391" s="701"/>
      <c r="E391" s="701"/>
      <c r="F391" s="701"/>
      <c r="G391" s="701"/>
      <c r="H391" s="701"/>
      <c r="I391" s="702"/>
      <c r="J391" s="700"/>
      <c r="K391" s="701"/>
      <c r="L391" s="701"/>
      <c r="M391" s="701"/>
      <c r="N391" s="704"/>
      <c r="O391" s="115">
        <f>'報告書（事業主控）'!O391</f>
        <v>0</v>
      </c>
      <c r="P391" s="116" t="s">
        <v>45</v>
      </c>
      <c r="Q391" s="115">
        <f>'報告書（事業主控）'!Q391</f>
        <v>0</v>
      </c>
      <c r="R391" s="116" t="s">
        <v>46</v>
      </c>
      <c r="S391" s="115">
        <f>'報告書（事業主控）'!S391</f>
        <v>0</v>
      </c>
      <c r="T391" s="706" t="s">
        <v>48</v>
      </c>
      <c r="U391" s="706"/>
      <c r="V391" s="678">
        <f>'報告書（事業主控）'!V391</f>
        <v>0</v>
      </c>
      <c r="W391" s="679"/>
      <c r="X391" s="679"/>
      <c r="Y391" s="679"/>
      <c r="Z391" s="678">
        <f>'報告書（事業主控）'!Z391</f>
        <v>0</v>
      </c>
      <c r="AA391" s="679"/>
      <c r="AB391" s="679"/>
      <c r="AC391" s="679"/>
      <c r="AD391" s="678">
        <f>'報告書（事業主控）'!AD391</f>
        <v>0</v>
      </c>
      <c r="AE391" s="679"/>
      <c r="AF391" s="679"/>
      <c r="AG391" s="679"/>
      <c r="AH391" s="678">
        <f>'報告書（事業主控）'!AH391</f>
        <v>0</v>
      </c>
      <c r="AI391" s="679"/>
      <c r="AJ391" s="679"/>
      <c r="AK391" s="680"/>
      <c r="AL391" s="407">
        <f>'報告書（事業主控）'!AL391</f>
        <v>0</v>
      </c>
      <c r="AM391" s="677"/>
      <c r="AN391" s="671">
        <f>'報告書（事業主控）'!AN391</f>
        <v>0</v>
      </c>
      <c r="AO391" s="672"/>
      <c r="AP391" s="672"/>
      <c r="AQ391" s="672"/>
      <c r="AR391" s="672"/>
      <c r="AS391" s="75"/>
      <c r="AT391" s="85"/>
    </row>
    <row r="392" spans="2:46" ht="18" customHeight="1">
      <c r="B392" s="697">
        <f>'報告書（事業主控）'!B392</f>
        <v>0</v>
      </c>
      <c r="C392" s="698"/>
      <c r="D392" s="698"/>
      <c r="E392" s="698"/>
      <c r="F392" s="698"/>
      <c r="G392" s="698"/>
      <c r="H392" s="698"/>
      <c r="I392" s="699"/>
      <c r="J392" s="697">
        <f>'報告書（事業主控）'!J392</f>
        <v>0</v>
      </c>
      <c r="K392" s="698"/>
      <c r="L392" s="698"/>
      <c r="M392" s="698"/>
      <c r="N392" s="703"/>
      <c r="O392" s="110">
        <f>'報告書（事業主控）'!O392</f>
        <v>0</v>
      </c>
      <c r="P392" s="92" t="s">
        <v>45</v>
      </c>
      <c r="Q392" s="110">
        <f>'報告書（事業主控）'!Q392</f>
        <v>0</v>
      </c>
      <c r="R392" s="92" t="s">
        <v>46</v>
      </c>
      <c r="S392" s="110">
        <f>'報告書（事業主控）'!S392</f>
        <v>0</v>
      </c>
      <c r="T392" s="705" t="s">
        <v>47</v>
      </c>
      <c r="U392" s="705"/>
      <c r="V392" s="707">
        <f>'報告書（事業主控）'!V392</f>
        <v>0</v>
      </c>
      <c r="W392" s="708"/>
      <c r="X392" s="708"/>
      <c r="Y392" s="97"/>
      <c r="Z392" s="70"/>
      <c r="AA392" s="113"/>
      <c r="AB392" s="113"/>
      <c r="AC392" s="97"/>
      <c r="AD392" s="70"/>
      <c r="AE392" s="113"/>
      <c r="AF392" s="113"/>
      <c r="AG392" s="97"/>
      <c r="AH392" s="674">
        <f>'報告書（事業主控）'!AH392</f>
        <v>0</v>
      </c>
      <c r="AI392" s="675"/>
      <c r="AJ392" s="675"/>
      <c r="AK392" s="676"/>
      <c r="AL392" s="70"/>
      <c r="AM392" s="71"/>
      <c r="AN392" s="674">
        <f>'報告書（事業主控）'!AN392</f>
        <v>0</v>
      </c>
      <c r="AO392" s="675"/>
      <c r="AP392" s="675"/>
      <c r="AQ392" s="675"/>
      <c r="AR392" s="675"/>
      <c r="AS392" s="114"/>
      <c r="AT392" s="85"/>
    </row>
    <row r="393" spans="2:46" ht="18" customHeight="1">
      <c r="B393" s="700"/>
      <c r="C393" s="701"/>
      <c r="D393" s="701"/>
      <c r="E393" s="701"/>
      <c r="F393" s="701"/>
      <c r="G393" s="701"/>
      <c r="H393" s="701"/>
      <c r="I393" s="702"/>
      <c r="J393" s="700"/>
      <c r="K393" s="701"/>
      <c r="L393" s="701"/>
      <c r="M393" s="701"/>
      <c r="N393" s="704"/>
      <c r="O393" s="115">
        <f>'報告書（事業主控）'!O393</f>
        <v>0</v>
      </c>
      <c r="P393" s="116" t="s">
        <v>45</v>
      </c>
      <c r="Q393" s="115">
        <f>'報告書（事業主控）'!Q393</f>
        <v>0</v>
      </c>
      <c r="R393" s="116" t="s">
        <v>46</v>
      </c>
      <c r="S393" s="115">
        <f>'報告書（事業主控）'!S393</f>
        <v>0</v>
      </c>
      <c r="T393" s="706" t="s">
        <v>48</v>
      </c>
      <c r="U393" s="706"/>
      <c r="V393" s="678">
        <f>'報告書（事業主控）'!V393</f>
        <v>0</v>
      </c>
      <c r="W393" s="679"/>
      <c r="X393" s="679"/>
      <c r="Y393" s="679"/>
      <c r="Z393" s="678">
        <f>'報告書（事業主控）'!Z393</f>
        <v>0</v>
      </c>
      <c r="AA393" s="679"/>
      <c r="AB393" s="679"/>
      <c r="AC393" s="679"/>
      <c r="AD393" s="678">
        <f>'報告書（事業主控）'!AD393</f>
        <v>0</v>
      </c>
      <c r="AE393" s="679"/>
      <c r="AF393" s="679"/>
      <c r="AG393" s="679"/>
      <c r="AH393" s="678">
        <f>'報告書（事業主控）'!AH393</f>
        <v>0</v>
      </c>
      <c r="AI393" s="679"/>
      <c r="AJ393" s="679"/>
      <c r="AK393" s="680"/>
      <c r="AL393" s="407">
        <f>'報告書（事業主控）'!AL393</f>
        <v>0</v>
      </c>
      <c r="AM393" s="677"/>
      <c r="AN393" s="671">
        <f>'報告書（事業主控）'!AN393</f>
        <v>0</v>
      </c>
      <c r="AO393" s="672"/>
      <c r="AP393" s="672"/>
      <c r="AQ393" s="672"/>
      <c r="AR393" s="672"/>
      <c r="AS393" s="75"/>
      <c r="AT393" s="85"/>
    </row>
    <row r="394" spans="2:46" ht="18" customHeight="1">
      <c r="B394" s="697">
        <f>'報告書（事業主控）'!B394</f>
        <v>0</v>
      </c>
      <c r="C394" s="698"/>
      <c r="D394" s="698"/>
      <c r="E394" s="698"/>
      <c r="F394" s="698"/>
      <c r="G394" s="698"/>
      <c r="H394" s="698"/>
      <c r="I394" s="699"/>
      <c r="J394" s="697">
        <f>'報告書（事業主控）'!J394</f>
        <v>0</v>
      </c>
      <c r="K394" s="698"/>
      <c r="L394" s="698"/>
      <c r="M394" s="698"/>
      <c r="N394" s="703"/>
      <c r="O394" s="110">
        <f>'報告書（事業主控）'!O394</f>
        <v>0</v>
      </c>
      <c r="P394" s="92" t="s">
        <v>45</v>
      </c>
      <c r="Q394" s="110">
        <f>'報告書（事業主控）'!Q394</f>
        <v>0</v>
      </c>
      <c r="R394" s="92" t="s">
        <v>46</v>
      </c>
      <c r="S394" s="110">
        <f>'報告書（事業主控）'!S394</f>
        <v>0</v>
      </c>
      <c r="T394" s="705" t="s">
        <v>47</v>
      </c>
      <c r="U394" s="705"/>
      <c r="V394" s="707">
        <f>'報告書（事業主控）'!V394</f>
        <v>0</v>
      </c>
      <c r="W394" s="708"/>
      <c r="X394" s="708"/>
      <c r="Y394" s="97"/>
      <c r="Z394" s="70"/>
      <c r="AA394" s="113"/>
      <c r="AB394" s="113"/>
      <c r="AC394" s="97"/>
      <c r="AD394" s="70"/>
      <c r="AE394" s="113"/>
      <c r="AF394" s="113"/>
      <c r="AG394" s="97"/>
      <c r="AH394" s="674">
        <f>'報告書（事業主控）'!AH394</f>
        <v>0</v>
      </c>
      <c r="AI394" s="675"/>
      <c r="AJ394" s="675"/>
      <c r="AK394" s="676"/>
      <c r="AL394" s="70"/>
      <c r="AM394" s="71"/>
      <c r="AN394" s="674">
        <f>'報告書（事業主控）'!AN394</f>
        <v>0</v>
      </c>
      <c r="AO394" s="675"/>
      <c r="AP394" s="675"/>
      <c r="AQ394" s="675"/>
      <c r="AR394" s="675"/>
      <c r="AS394" s="114"/>
      <c r="AT394" s="85"/>
    </row>
    <row r="395" spans="2:46" ht="18" customHeight="1">
      <c r="B395" s="700"/>
      <c r="C395" s="701"/>
      <c r="D395" s="701"/>
      <c r="E395" s="701"/>
      <c r="F395" s="701"/>
      <c r="G395" s="701"/>
      <c r="H395" s="701"/>
      <c r="I395" s="702"/>
      <c r="J395" s="700"/>
      <c r="K395" s="701"/>
      <c r="L395" s="701"/>
      <c r="M395" s="701"/>
      <c r="N395" s="704"/>
      <c r="O395" s="115">
        <f>'報告書（事業主控）'!O395</f>
        <v>0</v>
      </c>
      <c r="P395" s="116" t="s">
        <v>45</v>
      </c>
      <c r="Q395" s="115">
        <f>'報告書（事業主控）'!Q395</f>
        <v>0</v>
      </c>
      <c r="R395" s="116" t="s">
        <v>46</v>
      </c>
      <c r="S395" s="115">
        <f>'報告書（事業主控）'!S395</f>
        <v>0</v>
      </c>
      <c r="T395" s="706" t="s">
        <v>48</v>
      </c>
      <c r="U395" s="706"/>
      <c r="V395" s="678">
        <f>'報告書（事業主控）'!V395</f>
        <v>0</v>
      </c>
      <c r="W395" s="679"/>
      <c r="X395" s="679"/>
      <c r="Y395" s="679"/>
      <c r="Z395" s="678">
        <f>'報告書（事業主控）'!Z395</f>
        <v>0</v>
      </c>
      <c r="AA395" s="679"/>
      <c r="AB395" s="679"/>
      <c r="AC395" s="679"/>
      <c r="AD395" s="678">
        <f>'報告書（事業主控）'!AD395</f>
        <v>0</v>
      </c>
      <c r="AE395" s="679"/>
      <c r="AF395" s="679"/>
      <c r="AG395" s="679"/>
      <c r="AH395" s="678">
        <f>'報告書（事業主控）'!AH395</f>
        <v>0</v>
      </c>
      <c r="AI395" s="679"/>
      <c r="AJ395" s="679"/>
      <c r="AK395" s="680"/>
      <c r="AL395" s="407">
        <f>'報告書（事業主控）'!AL395</f>
        <v>0</v>
      </c>
      <c r="AM395" s="677"/>
      <c r="AN395" s="671">
        <f>'報告書（事業主控）'!AN395</f>
        <v>0</v>
      </c>
      <c r="AO395" s="672"/>
      <c r="AP395" s="672"/>
      <c r="AQ395" s="672"/>
      <c r="AR395" s="672"/>
      <c r="AS395" s="75"/>
      <c r="AT395" s="85"/>
    </row>
    <row r="396" spans="2:46" ht="18" customHeight="1">
      <c r="B396" s="697">
        <f>'報告書（事業主控）'!B396</f>
        <v>0</v>
      </c>
      <c r="C396" s="698"/>
      <c r="D396" s="698"/>
      <c r="E396" s="698"/>
      <c r="F396" s="698"/>
      <c r="G396" s="698"/>
      <c r="H396" s="698"/>
      <c r="I396" s="699"/>
      <c r="J396" s="697">
        <f>'報告書（事業主控）'!J396</f>
        <v>0</v>
      </c>
      <c r="K396" s="698"/>
      <c r="L396" s="698"/>
      <c r="M396" s="698"/>
      <c r="N396" s="703"/>
      <c r="O396" s="110">
        <f>'報告書（事業主控）'!O396</f>
        <v>0</v>
      </c>
      <c r="P396" s="92" t="s">
        <v>45</v>
      </c>
      <c r="Q396" s="110">
        <f>'報告書（事業主控）'!Q396</f>
        <v>0</v>
      </c>
      <c r="R396" s="92" t="s">
        <v>46</v>
      </c>
      <c r="S396" s="110">
        <f>'報告書（事業主控）'!S396</f>
        <v>0</v>
      </c>
      <c r="T396" s="705" t="s">
        <v>47</v>
      </c>
      <c r="U396" s="705"/>
      <c r="V396" s="707">
        <f>'報告書（事業主控）'!V396</f>
        <v>0</v>
      </c>
      <c r="W396" s="708"/>
      <c r="X396" s="708"/>
      <c r="Y396" s="97"/>
      <c r="Z396" s="70"/>
      <c r="AA396" s="113"/>
      <c r="AB396" s="113"/>
      <c r="AC396" s="97"/>
      <c r="AD396" s="70"/>
      <c r="AE396" s="113"/>
      <c r="AF396" s="113"/>
      <c r="AG396" s="97"/>
      <c r="AH396" s="674">
        <f>'報告書（事業主控）'!AH396</f>
        <v>0</v>
      </c>
      <c r="AI396" s="675"/>
      <c r="AJ396" s="675"/>
      <c r="AK396" s="676"/>
      <c r="AL396" s="70"/>
      <c r="AM396" s="71"/>
      <c r="AN396" s="674">
        <f>'報告書（事業主控）'!AN396</f>
        <v>0</v>
      </c>
      <c r="AO396" s="675"/>
      <c r="AP396" s="675"/>
      <c r="AQ396" s="675"/>
      <c r="AR396" s="675"/>
      <c r="AS396" s="114"/>
      <c r="AT396" s="85"/>
    </row>
    <row r="397" spans="2:46" ht="18" customHeight="1">
      <c r="B397" s="700"/>
      <c r="C397" s="701"/>
      <c r="D397" s="701"/>
      <c r="E397" s="701"/>
      <c r="F397" s="701"/>
      <c r="G397" s="701"/>
      <c r="H397" s="701"/>
      <c r="I397" s="702"/>
      <c r="J397" s="700"/>
      <c r="K397" s="701"/>
      <c r="L397" s="701"/>
      <c r="M397" s="701"/>
      <c r="N397" s="704"/>
      <c r="O397" s="115">
        <f>'報告書（事業主控）'!O397</f>
        <v>0</v>
      </c>
      <c r="P397" s="116" t="s">
        <v>45</v>
      </c>
      <c r="Q397" s="115">
        <f>'報告書（事業主控）'!Q397</f>
        <v>0</v>
      </c>
      <c r="R397" s="116" t="s">
        <v>46</v>
      </c>
      <c r="S397" s="115">
        <f>'報告書（事業主控）'!S397</f>
        <v>0</v>
      </c>
      <c r="T397" s="706" t="s">
        <v>48</v>
      </c>
      <c r="U397" s="706"/>
      <c r="V397" s="678">
        <f>'報告書（事業主控）'!V397</f>
        <v>0</v>
      </c>
      <c r="W397" s="679"/>
      <c r="X397" s="679"/>
      <c r="Y397" s="679"/>
      <c r="Z397" s="678">
        <f>'報告書（事業主控）'!Z397</f>
        <v>0</v>
      </c>
      <c r="AA397" s="679"/>
      <c r="AB397" s="679"/>
      <c r="AC397" s="679"/>
      <c r="AD397" s="678">
        <f>'報告書（事業主控）'!AD397</f>
        <v>0</v>
      </c>
      <c r="AE397" s="679"/>
      <c r="AF397" s="679"/>
      <c r="AG397" s="679"/>
      <c r="AH397" s="678">
        <f>'報告書（事業主控）'!AH397</f>
        <v>0</v>
      </c>
      <c r="AI397" s="679"/>
      <c r="AJ397" s="679"/>
      <c r="AK397" s="680"/>
      <c r="AL397" s="407">
        <f>'報告書（事業主控）'!AL397</f>
        <v>0</v>
      </c>
      <c r="AM397" s="677"/>
      <c r="AN397" s="671">
        <f>'報告書（事業主控）'!AN397</f>
        <v>0</v>
      </c>
      <c r="AO397" s="672"/>
      <c r="AP397" s="672"/>
      <c r="AQ397" s="672"/>
      <c r="AR397" s="672"/>
      <c r="AS397" s="75"/>
      <c r="AT397" s="85"/>
    </row>
    <row r="398" spans="2:46" ht="18" customHeight="1">
      <c r="B398" s="697">
        <f>'報告書（事業主控）'!B398</f>
        <v>0</v>
      </c>
      <c r="C398" s="698"/>
      <c r="D398" s="698"/>
      <c r="E398" s="698"/>
      <c r="F398" s="698"/>
      <c r="G398" s="698"/>
      <c r="H398" s="698"/>
      <c r="I398" s="699"/>
      <c r="J398" s="697">
        <f>'報告書（事業主控）'!J398</f>
        <v>0</v>
      </c>
      <c r="K398" s="698"/>
      <c r="L398" s="698"/>
      <c r="M398" s="698"/>
      <c r="N398" s="703"/>
      <c r="O398" s="110">
        <f>'報告書（事業主控）'!O398</f>
        <v>0</v>
      </c>
      <c r="P398" s="92" t="s">
        <v>45</v>
      </c>
      <c r="Q398" s="110">
        <f>'報告書（事業主控）'!Q398</f>
        <v>0</v>
      </c>
      <c r="R398" s="92" t="s">
        <v>46</v>
      </c>
      <c r="S398" s="110">
        <f>'報告書（事業主控）'!S398</f>
        <v>0</v>
      </c>
      <c r="T398" s="705" t="s">
        <v>47</v>
      </c>
      <c r="U398" s="705"/>
      <c r="V398" s="707">
        <f>'報告書（事業主控）'!V398</f>
        <v>0</v>
      </c>
      <c r="W398" s="708"/>
      <c r="X398" s="708"/>
      <c r="Y398" s="97"/>
      <c r="Z398" s="70"/>
      <c r="AA398" s="113"/>
      <c r="AB398" s="113"/>
      <c r="AC398" s="97"/>
      <c r="AD398" s="70"/>
      <c r="AE398" s="113"/>
      <c r="AF398" s="113"/>
      <c r="AG398" s="97"/>
      <c r="AH398" s="674">
        <f>'報告書（事業主控）'!AH398</f>
        <v>0</v>
      </c>
      <c r="AI398" s="675"/>
      <c r="AJ398" s="675"/>
      <c r="AK398" s="676"/>
      <c r="AL398" s="70"/>
      <c r="AM398" s="71"/>
      <c r="AN398" s="674">
        <f>'報告書（事業主控）'!AN398</f>
        <v>0</v>
      </c>
      <c r="AO398" s="675"/>
      <c r="AP398" s="675"/>
      <c r="AQ398" s="675"/>
      <c r="AR398" s="675"/>
      <c r="AS398" s="114"/>
      <c r="AT398" s="85"/>
    </row>
    <row r="399" spans="2:46" ht="18" customHeight="1">
      <c r="B399" s="700"/>
      <c r="C399" s="701"/>
      <c r="D399" s="701"/>
      <c r="E399" s="701"/>
      <c r="F399" s="701"/>
      <c r="G399" s="701"/>
      <c r="H399" s="701"/>
      <c r="I399" s="702"/>
      <c r="J399" s="700"/>
      <c r="K399" s="701"/>
      <c r="L399" s="701"/>
      <c r="M399" s="701"/>
      <c r="N399" s="704"/>
      <c r="O399" s="115">
        <f>'報告書（事業主控）'!O399</f>
        <v>0</v>
      </c>
      <c r="P399" s="116" t="s">
        <v>45</v>
      </c>
      <c r="Q399" s="115">
        <f>'報告書（事業主控）'!Q399</f>
        <v>0</v>
      </c>
      <c r="R399" s="116" t="s">
        <v>46</v>
      </c>
      <c r="S399" s="115">
        <f>'報告書（事業主控）'!S399</f>
        <v>0</v>
      </c>
      <c r="T399" s="706" t="s">
        <v>48</v>
      </c>
      <c r="U399" s="706"/>
      <c r="V399" s="678">
        <f>'報告書（事業主控）'!V399</f>
        <v>0</v>
      </c>
      <c r="W399" s="679"/>
      <c r="X399" s="679"/>
      <c r="Y399" s="679"/>
      <c r="Z399" s="678">
        <f>'報告書（事業主控）'!Z399</f>
        <v>0</v>
      </c>
      <c r="AA399" s="679"/>
      <c r="AB399" s="679"/>
      <c r="AC399" s="679"/>
      <c r="AD399" s="678">
        <f>'報告書（事業主控）'!AD399</f>
        <v>0</v>
      </c>
      <c r="AE399" s="679"/>
      <c r="AF399" s="679"/>
      <c r="AG399" s="679"/>
      <c r="AH399" s="678">
        <f>'報告書（事業主控）'!AH399</f>
        <v>0</v>
      </c>
      <c r="AI399" s="679"/>
      <c r="AJ399" s="679"/>
      <c r="AK399" s="680"/>
      <c r="AL399" s="407">
        <f>'報告書（事業主控）'!AL399</f>
        <v>0</v>
      </c>
      <c r="AM399" s="677"/>
      <c r="AN399" s="671">
        <f>'報告書（事業主控）'!AN399</f>
        <v>0</v>
      </c>
      <c r="AO399" s="672"/>
      <c r="AP399" s="672"/>
      <c r="AQ399" s="672"/>
      <c r="AR399" s="672"/>
      <c r="AS399" s="75"/>
      <c r="AT399" s="85"/>
    </row>
    <row r="400" spans="2:46" ht="18" customHeight="1">
      <c r="B400" s="697">
        <f>'報告書（事業主控）'!B400</f>
        <v>0</v>
      </c>
      <c r="C400" s="698"/>
      <c r="D400" s="698"/>
      <c r="E400" s="698"/>
      <c r="F400" s="698"/>
      <c r="G400" s="698"/>
      <c r="H400" s="698"/>
      <c r="I400" s="699"/>
      <c r="J400" s="697">
        <f>'報告書（事業主控）'!J400</f>
        <v>0</v>
      </c>
      <c r="K400" s="698"/>
      <c r="L400" s="698"/>
      <c r="M400" s="698"/>
      <c r="N400" s="703"/>
      <c r="O400" s="110">
        <f>'報告書（事業主控）'!O400</f>
        <v>0</v>
      </c>
      <c r="P400" s="92" t="s">
        <v>45</v>
      </c>
      <c r="Q400" s="110">
        <f>'報告書（事業主控）'!Q400</f>
        <v>0</v>
      </c>
      <c r="R400" s="92" t="s">
        <v>46</v>
      </c>
      <c r="S400" s="110">
        <f>'報告書（事業主控）'!S400</f>
        <v>0</v>
      </c>
      <c r="T400" s="705" t="s">
        <v>47</v>
      </c>
      <c r="U400" s="705"/>
      <c r="V400" s="707">
        <f>'報告書（事業主控）'!V400</f>
        <v>0</v>
      </c>
      <c r="W400" s="708"/>
      <c r="X400" s="708"/>
      <c r="Y400" s="97"/>
      <c r="Z400" s="70"/>
      <c r="AA400" s="113"/>
      <c r="AB400" s="113"/>
      <c r="AC400" s="97"/>
      <c r="AD400" s="70"/>
      <c r="AE400" s="113"/>
      <c r="AF400" s="113"/>
      <c r="AG400" s="97"/>
      <c r="AH400" s="674">
        <f>'報告書（事業主控）'!AH400</f>
        <v>0</v>
      </c>
      <c r="AI400" s="675"/>
      <c r="AJ400" s="675"/>
      <c r="AK400" s="676"/>
      <c r="AL400" s="70"/>
      <c r="AM400" s="71"/>
      <c r="AN400" s="674">
        <f>'報告書（事業主控）'!AN400</f>
        <v>0</v>
      </c>
      <c r="AO400" s="675"/>
      <c r="AP400" s="675"/>
      <c r="AQ400" s="675"/>
      <c r="AR400" s="675"/>
      <c r="AS400" s="114"/>
      <c r="AT400" s="85"/>
    </row>
    <row r="401" spans="2:46" ht="18" customHeight="1">
      <c r="B401" s="700"/>
      <c r="C401" s="701"/>
      <c r="D401" s="701"/>
      <c r="E401" s="701"/>
      <c r="F401" s="701"/>
      <c r="G401" s="701"/>
      <c r="H401" s="701"/>
      <c r="I401" s="702"/>
      <c r="J401" s="700"/>
      <c r="K401" s="701"/>
      <c r="L401" s="701"/>
      <c r="M401" s="701"/>
      <c r="N401" s="704"/>
      <c r="O401" s="115">
        <f>'報告書（事業主控）'!O401</f>
        <v>0</v>
      </c>
      <c r="P401" s="116" t="s">
        <v>45</v>
      </c>
      <c r="Q401" s="115">
        <f>'報告書（事業主控）'!Q401</f>
        <v>0</v>
      </c>
      <c r="R401" s="116" t="s">
        <v>46</v>
      </c>
      <c r="S401" s="115">
        <f>'報告書（事業主控）'!S401</f>
        <v>0</v>
      </c>
      <c r="T401" s="706" t="s">
        <v>48</v>
      </c>
      <c r="U401" s="706"/>
      <c r="V401" s="678">
        <f>'報告書（事業主控）'!V401</f>
        <v>0</v>
      </c>
      <c r="W401" s="679"/>
      <c r="X401" s="679"/>
      <c r="Y401" s="679"/>
      <c r="Z401" s="678">
        <f>'報告書（事業主控）'!Z401</f>
        <v>0</v>
      </c>
      <c r="AA401" s="679"/>
      <c r="AB401" s="679"/>
      <c r="AC401" s="679"/>
      <c r="AD401" s="678">
        <f>'報告書（事業主控）'!AD401</f>
        <v>0</v>
      </c>
      <c r="AE401" s="679"/>
      <c r="AF401" s="679"/>
      <c r="AG401" s="679"/>
      <c r="AH401" s="678">
        <f>'報告書（事業主控）'!AH401</f>
        <v>0</v>
      </c>
      <c r="AI401" s="679"/>
      <c r="AJ401" s="679"/>
      <c r="AK401" s="680"/>
      <c r="AL401" s="407">
        <f>'報告書（事業主控）'!AL401</f>
        <v>0</v>
      </c>
      <c r="AM401" s="677"/>
      <c r="AN401" s="671">
        <f>'報告書（事業主控）'!AN401</f>
        <v>0</v>
      </c>
      <c r="AO401" s="672"/>
      <c r="AP401" s="672"/>
      <c r="AQ401" s="672"/>
      <c r="AR401" s="672"/>
      <c r="AS401" s="75"/>
      <c r="AT401" s="85"/>
    </row>
    <row r="402" spans="2:46" ht="18" customHeight="1">
      <c r="B402" s="697">
        <f>'報告書（事業主控）'!B402</f>
        <v>0</v>
      </c>
      <c r="C402" s="698"/>
      <c r="D402" s="698"/>
      <c r="E402" s="698"/>
      <c r="F402" s="698"/>
      <c r="G402" s="698"/>
      <c r="H402" s="698"/>
      <c r="I402" s="699"/>
      <c r="J402" s="697">
        <f>'報告書（事業主控）'!J402</f>
        <v>0</v>
      </c>
      <c r="K402" s="698"/>
      <c r="L402" s="698"/>
      <c r="M402" s="698"/>
      <c r="N402" s="703"/>
      <c r="O402" s="110">
        <f>'報告書（事業主控）'!O402</f>
        <v>0</v>
      </c>
      <c r="P402" s="92" t="s">
        <v>45</v>
      </c>
      <c r="Q402" s="110">
        <f>'報告書（事業主控）'!Q402</f>
        <v>0</v>
      </c>
      <c r="R402" s="92" t="s">
        <v>46</v>
      </c>
      <c r="S402" s="110">
        <f>'報告書（事業主控）'!S402</f>
        <v>0</v>
      </c>
      <c r="T402" s="705" t="s">
        <v>47</v>
      </c>
      <c r="U402" s="705"/>
      <c r="V402" s="707">
        <f>'報告書（事業主控）'!V402</f>
        <v>0</v>
      </c>
      <c r="W402" s="708"/>
      <c r="X402" s="708"/>
      <c r="Y402" s="97"/>
      <c r="Z402" s="70"/>
      <c r="AA402" s="113"/>
      <c r="AB402" s="113"/>
      <c r="AC402" s="97"/>
      <c r="AD402" s="70"/>
      <c r="AE402" s="113"/>
      <c r="AF402" s="113"/>
      <c r="AG402" s="97"/>
      <c r="AH402" s="674">
        <f>'報告書（事業主控）'!AH402</f>
        <v>0</v>
      </c>
      <c r="AI402" s="675"/>
      <c r="AJ402" s="675"/>
      <c r="AK402" s="676"/>
      <c r="AL402" s="70"/>
      <c r="AM402" s="71"/>
      <c r="AN402" s="674">
        <f>'報告書（事業主控）'!AN402</f>
        <v>0</v>
      </c>
      <c r="AO402" s="675"/>
      <c r="AP402" s="675"/>
      <c r="AQ402" s="675"/>
      <c r="AR402" s="675"/>
      <c r="AS402" s="114"/>
      <c r="AT402" s="85"/>
    </row>
    <row r="403" spans="2:46" ht="18" customHeight="1">
      <c r="B403" s="700"/>
      <c r="C403" s="701"/>
      <c r="D403" s="701"/>
      <c r="E403" s="701"/>
      <c r="F403" s="701"/>
      <c r="G403" s="701"/>
      <c r="H403" s="701"/>
      <c r="I403" s="702"/>
      <c r="J403" s="700"/>
      <c r="K403" s="701"/>
      <c r="L403" s="701"/>
      <c r="M403" s="701"/>
      <c r="N403" s="704"/>
      <c r="O403" s="115">
        <f>'報告書（事業主控）'!O403</f>
        <v>0</v>
      </c>
      <c r="P403" s="116" t="s">
        <v>45</v>
      </c>
      <c r="Q403" s="115">
        <f>'報告書（事業主控）'!Q403</f>
        <v>0</v>
      </c>
      <c r="R403" s="116" t="s">
        <v>46</v>
      </c>
      <c r="S403" s="115">
        <f>'報告書（事業主控）'!S403</f>
        <v>0</v>
      </c>
      <c r="T403" s="706" t="s">
        <v>48</v>
      </c>
      <c r="U403" s="706"/>
      <c r="V403" s="678">
        <f>'報告書（事業主控）'!V403</f>
        <v>0</v>
      </c>
      <c r="W403" s="679"/>
      <c r="X403" s="679"/>
      <c r="Y403" s="679"/>
      <c r="Z403" s="678">
        <f>'報告書（事業主控）'!Z403</f>
        <v>0</v>
      </c>
      <c r="AA403" s="679"/>
      <c r="AB403" s="679"/>
      <c r="AC403" s="679"/>
      <c r="AD403" s="678">
        <f>'報告書（事業主控）'!AD403</f>
        <v>0</v>
      </c>
      <c r="AE403" s="679"/>
      <c r="AF403" s="679"/>
      <c r="AG403" s="679"/>
      <c r="AH403" s="678">
        <f>'報告書（事業主控）'!AH403</f>
        <v>0</v>
      </c>
      <c r="AI403" s="679"/>
      <c r="AJ403" s="679"/>
      <c r="AK403" s="680"/>
      <c r="AL403" s="407">
        <f>'報告書（事業主控）'!AL403</f>
        <v>0</v>
      </c>
      <c r="AM403" s="677"/>
      <c r="AN403" s="671">
        <f>'報告書（事業主控）'!AN403</f>
        <v>0</v>
      </c>
      <c r="AO403" s="672"/>
      <c r="AP403" s="672"/>
      <c r="AQ403" s="672"/>
      <c r="AR403" s="672"/>
      <c r="AS403" s="75"/>
      <c r="AT403" s="85"/>
    </row>
    <row r="404" spans="2:46" ht="18" customHeight="1">
      <c r="B404" s="697">
        <f>'報告書（事業主控）'!B404</f>
        <v>0</v>
      </c>
      <c r="C404" s="698"/>
      <c r="D404" s="698"/>
      <c r="E404" s="698"/>
      <c r="F404" s="698"/>
      <c r="G404" s="698"/>
      <c r="H404" s="698"/>
      <c r="I404" s="699"/>
      <c r="J404" s="697">
        <f>'報告書（事業主控）'!J404</f>
        <v>0</v>
      </c>
      <c r="K404" s="698"/>
      <c r="L404" s="698"/>
      <c r="M404" s="698"/>
      <c r="N404" s="703"/>
      <c r="O404" s="110">
        <f>'報告書（事業主控）'!O404</f>
        <v>0</v>
      </c>
      <c r="P404" s="92" t="s">
        <v>45</v>
      </c>
      <c r="Q404" s="110">
        <f>'報告書（事業主控）'!Q404</f>
        <v>0</v>
      </c>
      <c r="R404" s="92" t="s">
        <v>46</v>
      </c>
      <c r="S404" s="110">
        <f>'報告書（事業主控）'!S404</f>
        <v>0</v>
      </c>
      <c r="T404" s="705" t="s">
        <v>47</v>
      </c>
      <c r="U404" s="705"/>
      <c r="V404" s="707">
        <f>'報告書（事業主控）'!V404</f>
        <v>0</v>
      </c>
      <c r="W404" s="708"/>
      <c r="X404" s="708"/>
      <c r="Y404" s="97"/>
      <c r="Z404" s="70"/>
      <c r="AA404" s="113"/>
      <c r="AB404" s="113"/>
      <c r="AC404" s="97"/>
      <c r="AD404" s="70"/>
      <c r="AE404" s="113"/>
      <c r="AF404" s="113"/>
      <c r="AG404" s="97"/>
      <c r="AH404" s="674">
        <f>'報告書（事業主控）'!AH404</f>
        <v>0</v>
      </c>
      <c r="AI404" s="675"/>
      <c r="AJ404" s="675"/>
      <c r="AK404" s="676"/>
      <c r="AL404" s="70"/>
      <c r="AM404" s="71"/>
      <c r="AN404" s="674">
        <f>'報告書（事業主控）'!AN404</f>
        <v>0</v>
      </c>
      <c r="AO404" s="675"/>
      <c r="AP404" s="675"/>
      <c r="AQ404" s="675"/>
      <c r="AR404" s="675"/>
      <c r="AS404" s="114"/>
      <c r="AT404" s="85"/>
    </row>
    <row r="405" spans="2:46" ht="18" customHeight="1">
      <c r="B405" s="700"/>
      <c r="C405" s="701"/>
      <c r="D405" s="701"/>
      <c r="E405" s="701"/>
      <c r="F405" s="701"/>
      <c r="G405" s="701"/>
      <c r="H405" s="701"/>
      <c r="I405" s="702"/>
      <c r="J405" s="700"/>
      <c r="K405" s="701"/>
      <c r="L405" s="701"/>
      <c r="M405" s="701"/>
      <c r="N405" s="704"/>
      <c r="O405" s="115">
        <f>'報告書（事業主控）'!O405</f>
        <v>0</v>
      </c>
      <c r="P405" s="116" t="s">
        <v>45</v>
      </c>
      <c r="Q405" s="115">
        <f>'報告書（事業主控）'!Q405</f>
        <v>0</v>
      </c>
      <c r="R405" s="116" t="s">
        <v>46</v>
      </c>
      <c r="S405" s="115">
        <f>'報告書（事業主控）'!S405</f>
        <v>0</v>
      </c>
      <c r="T405" s="706" t="s">
        <v>48</v>
      </c>
      <c r="U405" s="706"/>
      <c r="V405" s="678">
        <f>'報告書（事業主控）'!V405</f>
        <v>0</v>
      </c>
      <c r="W405" s="679"/>
      <c r="X405" s="679"/>
      <c r="Y405" s="679"/>
      <c r="Z405" s="678">
        <f>'報告書（事業主控）'!Z405</f>
        <v>0</v>
      </c>
      <c r="AA405" s="679"/>
      <c r="AB405" s="679"/>
      <c r="AC405" s="679"/>
      <c r="AD405" s="678">
        <f>'報告書（事業主控）'!AD405</f>
        <v>0</v>
      </c>
      <c r="AE405" s="679"/>
      <c r="AF405" s="679"/>
      <c r="AG405" s="679"/>
      <c r="AH405" s="678">
        <f>'報告書（事業主控）'!AH405</f>
        <v>0</v>
      </c>
      <c r="AI405" s="679"/>
      <c r="AJ405" s="679"/>
      <c r="AK405" s="680"/>
      <c r="AL405" s="407">
        <f>'報告書（事業主控）'!AL405</f>
        <v>0</v>
      </c>
      <c r="AM405" s="677"/>
      <c r="AN405" s="671">
        <f>'報告書（事業主控）'!AN405</f>
        <v>0</v>
      </c>
      <c r="AO405" s="672"/>
      <c r="AP405" s="672"/>
      <c r="AQ405" s="672"/>
      <c r="AR405" s="672"/>
      <c r="AS405" s="75"/>
      <c r="AT405" s="85"/>
    </row>
    <row r="406" spans="2:46" ht="18" customHeight="1">
      <c r="B406" s="430" t="s">
        <v>134</v>
      </c>
      <c r="C406" s="431"/>
      <c r="D406" s="431"/>
      <c r="E406" s="432"/>
      <c r="F406" s="688">
        <f>'報告書（事業主控）'!F406</f>
        <v>0</v>
      </c>
      <c r="G406" s="689"/>
      <c r="H406" s="689"/>
      <c r="I406" s="689"/>
      <c r="J406" s="689"/>
      <c r="K406" s="689"/>
      <c r="L406" s="689"/>
      <c r="M406" s="689"/>
      <c r="N406" s="690"/>
      <c r="O406" s="786" t="s">
        <v>62</v>
      </c>
      <c r="P406" s="787"/>
      <c r="Q406" s="787"/>
      <c r="R406" s="787"/>
      <c r="S406" s="787"/>
      <c r="T406" s="787"/>
      <c r="U406" s="788"/>
      <c r="V406" s="674">
        <f>'報告書（事業主控）'!V406</f>
        <v>0</v>
      </c>
      <c r="W406" s="675"/>
      <c r="X406" s="675"/>
      <c r="Y406" s="676"/>
      <c r="Z406" s="70"/>
      <c r="AA406" s="113"/>
      <c r="AB406" s="113"/>
      <c r="AC406" s="97"/>
      <c r="AD406" s="70"/>
      <c r="AE406" s="113"/>
      <c r="AF406" s="113"/>
      <c r="AG406" s="97"/>
      <c r="AH406" s="674">
        <f>'報告書（事業主控）'!AH406</f>
        <v>0</v>
      </c>
      <c r="AI406" s="675"/>
      <c r="AJ406" s="675"/>
      <c r="AK406" s="676"/>
      <c r="AL406" s="70"/>
      <c r="AM406" s="71"/>
      <c r="AN406" s="674">
        <f>'報告書（事業主控）'!AN406</f>
        <v>0</v>
      </c>
      <c r="AO406" s="675"/>
      <c r="AP406" s="675"/>
      <c r="AQ406" s="675"/>
      <c r="AR406" s="675"/>
      <c r="AS406" s="114"/>
      <c r="AT406" s="85"/>
    </row>
    <row r="407" spans="2:46" ht="18" customHeight="1">
      <c r="B407" s="433"/>
      <c r="C407" s="434"/>
      <c r="D407" s="434"/>
      <c r="E407" s="435"/>
      <c r="F407" s="691"/>
      <c r="G407" s="692"/>
      <c r="H407" s="692"/>
      <c r="I407" s="692"/>
      <c r="J407" s="692"/>
      <c r="K407" s="692"/>
      <c r="L407" s="692"/>
      <c r="M407" s="692"/>
      <c r="N407" s="693"/>
      <c r="O407" s="789"/>
      <c r="P407" s="790"/>
      <c r="Q407" s="790"/>
      <c r="R407" s="790"/>
      <c r="S407" s="790"/>
      <c r="T407" s="790"/>
      <c r="U407" s="791"/>
      <c r="V407" s="401">
        <f>'報告書（事業主控）'!V407</f>
        <v>0</v>
      </c>
      <c r="W407" s="640"/>
      <c r="X407" s="640"/>
      <c r="Y407" s="643"/>
      <c r="Z407" s="401">
        <f>'報告書（事業主控）'!Z407</f>
        <v>0</v>
      </c>
      <c r="AA407" s="641"/>
      <c r="AB407" s="641"/>
      <c r="AC407" s="642"/>
      <c r="AD407" s="401">
        <f>'報告書（事業主控）'!AD407</f>
        <v>0</v>
      </c>
      <c r="AE407" s="641"/>
      <c r="AF407" s="641"/>
      <c r="AG407" s="642"/>
      <c r="AH407" s="401">
        <f>'報告書（事業主控）'!AH407</f>
        <v>0</v>
      </c>
      <c r="AI407" s="402"/>
      <c r="AJ407" s="402"/>
      <c r="AK407" s="402"/>
      <c r="AL407" s="340"/>
      <c r="AM407" s="341"/>
      <c r="AN407" s="401">
        <f>'報告書（事業主控）'!AN407</f>
        <v>0</v>
      </c>
      <c r="AO407" s="640"/>
      <c r="AP407" s="640"/>
      <c r="AQ407" s="640"/>
      <c r="AR407" s="640"/>
      <c r="AS407" s="327"/>
      <c r="AT407" s="85"/>
    </row>
    <row r="408" spans="2:46" ht="18" customHeight="1">
      <c r="B408" s="436"/>
      <c r="C408" s="437"/>
      <c r="D408" s="437"/>
      <c r="E408" s="438"/>
      <c r="F408" s="694"/>
      <c r="G408" s="695"/>
      <c r="H408" s="695"/>
      <c r="I408" s="695"/>
      <c r="J408" s="695"/>
      <c r="K408" s="695"/>
      <c r="L408" s="695"/>
      <c r="M408" s="695"/>
      <c r="N408" s="696"/>
      <c r="O408" s="792"/>
      <c r="P408" s="793"/>
      <c r="Q408" s="793"/>
      <c r="R408" s="793"/>
      <c r="S408" s="793"/>
      <c r="T408" s="793"/>
      <c r="U408" s="794"/>
      <c r="V408" s="671">
        <f>'報告書（事業主控）'!V408</f>
        <v>0</v>
      </c>
      <c r="W408" s="672"/>
      <c r="X408" s="672"/>
      <c r="Y408" s="673"/>
      <c r="Z408" s="671">
        <f>'報告書（事業主控）'!Z408</f>
        <v>0</v>
      </c>
      <c r="AA408" s="672"/>
      <c r="AB408" s="672"/>
      <c r="AC408" s="673"/>
      <c r="AD408" s="671">
        <f>'報告書（事業主控）'!AD408</f>
        <v>0</v>
      </c>
      <c r="AE408" s="672"/>
      <c r="AF408" s="672"/>
      <c r="AG408" s="673"/>
      <c r="AH408" s="671">
        <f>'報告書（事業主控）'!AH408</f>
        <v>0</v>
      </c>
      <c r="AI408" s="672"/>
      <c r="AJ408" s="672"/>
      <c r="AK408" s="673"/>
      <c r="AL408" s="74"/>
      <c r="AM408" s="75"/>
      <c r="AN408" s="671">
        <f>'報告書（事業主控）'!AN408</f>
        <v>0</v>
      </c>
      <c r="AO408" s="672"/>
      <c r="AP408" s="672"/>
      <c r="AQ408" s="672"/>
      <c r="AR408" s="672"/>
      <c r="AS408" s="75"/>
      <c r="AT408" s="85"/>
    </row>
    <row r="409" spans="2:46" ht="18" customHeight="1">
      <c r="AN409" s="670">
        <f>'報告書（事業主控）'!AN409</f>
        <v>0</v>
      </c>
      <c r="AO409" s="670"/>
      <c r="AP409" s="670"/>
      <c r="AQ409" s="670"/>
      <c r="AR409" s="670"/>
      <c r="AS409" s="85"/>
      <c r="AT409" s="85"/>
    </row>
    <row r="410" spans="2:46" ht="31.5" customHeight="1">
      <c r="AN410" s="132"/>
      <c r="AO410" s="132"/>
      <c r="AP410" s="132"/>
      <c r="AQ410" s="132"/>
      <c r="AR410" s="132"/>
      <c r="AS410" s="85"/>
      <c r="AT410" s="85"/>
    </row>
    <row r="411" spans="2:46" ht="7.5" customHeight="1">
      <c r="X411" s="84"/>
      <c r="Y411" s="84"/>
      <c r="Z411" s="85"/>
      <c r="AA411" s="85"/>
      <c r="AB411" s="85"/>
      <c r="AC411" s="85"/>
      <c r="AD411" s="85"/>
      <c r="AE411" s="85"/>
      <c r="AF411" s="85"/>
      <c r="AG411" s="85"/>
      <c r="AH411" s="85"/>
      <c r="AI411" s="85"/>
      <c r="AJ411" s="85"/>
      <c r="AK411" s="85"/>
      <c r="AL411" s="85"/>
      <c r="AM411" s="85"/>
      <c r="AN411" s="85"/>
      <c r="AO411" s="85"/>
      <c r="AP411" s="85"/>
      <c r="AQ411" s="85"/>
      <c r="AR411" s="85"/>
      <c r="AS411" s="85"/>
    </row>
    <row r="412" spans="2:46" ht="10.5" customHeight="1">
      <c r="X412" s="84"/>
      <c r="Y412" s="84"/>
      <c r="Z412" s="85"/>
      <c r="AA412" s="85"/>
      <c r="AB412" s="85"/>
      <c r="AC412" s="85"/>
      <c r="AD412" s="85"/>
      <c r="AE412" s="85"/>
      <c r="AF412" s="85"/>
      <c r="AG412" s="85"/>
      <c r="AH412" s="85"/>
      <c r="AI412" s="85"/>
      <c r="AJ412" s="85"/>
      <c r="AK412" s="85"/>
      <c r="AL412" s="85"/>
      <c r="AM412" s="85"/>
      <c r="AN412" s="85"/>
      <c r="AO412" s="85"/>
      <c r="AP412" s="85"/>
      <c r="AQ412" s="85"/>
      <c r="AR412" s="85"/>
      <c r="AS412" s="85"/>
    </row>
    <row r="413" spans="2:46" ht="5.25" customHeight="1">
      <c r="X413" s="84"/>
      <c r="Y413" s="84"/>
      <c r="Z413" s="85"/>
      <c r="AA413" s="85"/>
      <c r="AB413" s="85"/>
      <c r="AC413" s="85"/>
      <c r="AD413" s="85"/>
      <c r="AE413" s="85"/>
      <c r="AF413" s="85"/>
      <c r="AG413" s="85"/>
      <c r="AH413" s="85"/>
      <c r="AI413" s="85"/>
      <c r="AJ413" s="85"/>
      <c r="AK413" s="85"/>
      <c r="AL413" s="85"/>
      <c r="AM413" s="85"/>
      <c r="AN413" s="85"/>
      <c r="AO413" s="85"/>
      <c r="AP413" s="85"/>
      <c r="AQ413" s="85"/>
      <c r="AR413" s="85"/>
      <c r="AS413" s="85"/>
    </row>
    <row r="414" spans="2:46" ht="5.25" customHeight="1">
      <c r="X414" s="84"/>
      <c r="Y414" s="84"/>
      <c r="Z414" s="85"/>
      <c r="AA414" s="85"/>
      <c r="AB414" s="85"/>
      <c r="AC414" s="85"/>
      <c r="AD414" s="85"/>
      <c r="AE414" s="85"/>
      <c r="AF414" s="85"/>
      <c r="AG414" s="85"/>
      <c r="AH414" s="85"/>
      <c r="AI414" s="85"/>
      <c r="AJ414" s="85"/>
      <c r="AK414" s="85"/>
      <c r="AL414" s="85"/>
      <c r="AM414" s="85"/>
      <c r="AN414" s="85"/>
      <c r="AO414" s="85"/>
      <c r="AP414" s="85"/>
      <c r="AQ414" s="85"/>
      <c r="AR414" s="85"/>
      <c r="AS414" s="85"/>
    </row>
    <row r="415" spans="2:46" ht="5.25" customHeight="1">
      <c r="X415" s="84"/>
      <c r="Y415" s="84"/>
      <c r="Z415" s="85"/>
      <c r="AA415" s="85"/>
      <c r="AB415" s="85"/>
      <c r="AC415" s="85"/>
      <c r="AD415" s="85"/>
      <c r="AE415" s="85"/>
      <c r="AF415" s="85"/>
      <c r="AG415" s="85"/>
      <c r="AH415" s="85"/>
      <c r="AI415" s="85"/>
      <c r="AJ415" s="85"/>
      <c r="AK415" s="85"/>
      <c r="AL415" s="85"/>
      <c r="AM415" s="85"/>
      <c r="AN415" s="85"/>
      <c r="AO415" s="85"/>
      <c r="AP415" s="85"/>
      <c r="AQ415" s="85"/>
      <c r="AR415" s="85"/>
      <c r="AS415" s="85"/>
    </row>
    <row r="416" spans="2:46" ht="5.25" customHeight="1">
      <c r="X416" s="84"/>
      <c r="Y416" s="84"/>
      <c r="Z416" s="85"/>
      <c r="AA416" s="85"/>
      <c r="AB416" s="85"/>
      <c r="AC416" s="85"/>
      <c r="AD416" s="85"/>
      <c r="AE416" s="85"/>
      <c r="AF416" s="85"/>
      <c r="AG416" s="85"/>
      <c r="AH416" s="85"/>
      <c r="AI416" s="85"/>
      <c r="AJ416" s="85"/>
      <c r="AK416" s="85"/>
      <c r="AL416" s="85"/>
      <c r="AM416" s="85"/>
      <c r="AN416" s="85"/>
      <c r="AO416" s="85"/>
      <c r="AP416" s="85"/>
      <c r="AQ416" s="85"/>
      <c r="AR416" s="85"/>
      <c r="AS416" s="85"/>
    </row>
    <row r="417" spans="2:46" ht="17.25" customHeight="1">
      <c r="B417" s="86" t="s">
        <v>50</v>
      </c>
      <c r="L417" s="85"/>
      <c r="M417" s="85"/>
      <c r="N417" s="85"/>
      <c r="O417" s="85"/>
      <c r="P417" s="85"/>
      <c r="Q417" s="85"/>
      <c r="R417" s="85"/>
      <c r="S417" s="87"/>
      <c r="T417" s="87"/>
      <c r="U417" s="87"/>
      <c r="V417" s="87"/>
      <c r="W417" s="87"/>
      <c r="X417" s="85"/>
      <c r="Y417" s="85"/>
      <c r="Z417" s="85"/>
      <c r="AA417" s="85"/>
      <c r="AB417" s="85"/>
      <c r="AC417" s="85"/>
      <c r="AL417" s="88"/>
      <c r="AM417" s="88"/>
      <c r="AN417" s="88"/>
      <c r="AO417" s="88"/>
    </row>
    <row r="418" spans="2:46" ht="12.75" customHeight="1">
      <c r="L418" s="85"/>
      <c r="M418" s="89"/>
      <c r="N418" s="89"/>
      <c r="O418" s="89"/>
      <c r="P418" s="89"/>
      <c r="Q418" s="89"/>
      <c r="R418" s="89"/>
      <c r="S418" s="89"/>
      <c r="T418" s="90"/>
      <c r="U418" s="90"/>
      <c r="V418" s="90"/>
      <c r="W418" s="90"/>
      <c r="X418" s="90"/>
      <c r="Y418" s="90"/>
      <c r="Z418" s="90"/>
      <c r="AA418" s="89"/>
      <c r="AB418" s="89"/>
      <c r="AC418" s="89"/>
      <c r="AL418" s="88"/>
      <c r="AM418" s="850" t="s">
        <v>327</v>
      </c>
      <c r="AN418" s="851"/>
      <c r="AO418" s="851"/>
      <c r="AP418" s="852"/>
    </row>
    <row r="419" spans="2:46" ht="12.75" customHeight="1">
      <c r="L419" s="85"/>
      <c r="M419" s="89"/>
      <c r="N419" s="89"/>
      <c r="O419" s="89"/>
      <c r="P419" s="89"/>
      <c r="Q419" s="89"/>
      <c r="R419" s="89"/>
      <c r="S419" s="89"/>
      <c r="T419" s="90"/>
      <c r="U419" s="90"/>
      <c r="V419" s="90"/>
      <c r="W419" s="90"/>
      <c r="X419" s="90"/>
      <c r="Y419" s="90"/>
      <c r="Z419" s="90"/>
      <c r="AA419" s="89"/>
      <c r="AB419" s="89"/>
      <c r="AC419" s="89"/>
      <c r="AL419" s="88"/>
      <c r="AM419" s="853"/>
      <c r="AN419" s="854"/>
      <c r="AO419" s="854"/>
      <c r="AP419" s="855"/>
    </row>
    <row r="420" spans="2:46" ht="12.75" customHeight="1">
      <c r="L420" s="85"/>
      <c r="M420" s="89"/>
      <c r="N420" s="89"/>
      <c r="O420" s="89"/>
      <c r="P420" s="89"/>
      <c r="Q420" s="89"/>
      <c r="R420" s="89"/>
      <c r="S420" s="89"/>
      <c r="T420" s="89"/>
      <c r="U420" s="89"/>
      <c r="V420" s="89"/>
      <c r="W420" s="89"/>
      <c r="X420" s="89"/>
      <c r="Y420" s="89"/>
      <c r="Z420" s="89"/>
      <c r="AA420" s="89"/>
      <c r="AB420" s="89"/>
      <c r="AC420" s="89"/>
      <c r="AL420" s="88"/>
      <c r="AM420" s="88"/>
      <c r="AN420" s="396"/>
      <c r="AO420" s="396"/>
    </row>
    <row r="421" spans="2:46" ht="6" customHeight="1">
      <c r="L421" s="85"/>
      <c r="M421" s="89"/>
      <c r="N421" s="89"/>
      <c r="O421" s="89"/>
      <c r="P421" s="89"/>
      <c r="Q421" s="89"/>
      <c r="R421" s="89"/>
      <c r="S421" s="89"/>
      <c r="T421" s="89"/>
      <c r="U421" s="89"/>
      <c r="V421" s="89"/>
      <c r="W421" s="89"/>
      <c r="X421" s="89"/>
      <c r="Y421" s="89"/>
      <c r="Z421" s="89"/>
      <c r="AA421" s="89"/>
      <c r="AB421" s="89"/>
      <c r="AC421" s="89"/>
      <c r="AL421" s="88"/>
      <c r="AM421" s="88"/>
    </row>
    <row r="422" spans="2:46" ht="12.75" customHeight="1">
      <c r="B422" s="725" t="s">
        <v>2</v>
      </c>
      <c r="C422" s="726"/>
      <c r="D422" s="726"/>
      <c r="E422" s="726"/>
      <c r="F422" s="726"/>
      <c r="G422" s="726"/>
      <c r="H422" s="726"/>
      <c r="I422" s="726"/>
      <c r="J422" s="750" t="s">
        <v>10</v>
      </c>
      <c r="K422" s="750"/>
      <c r="L422" s="91" t="s">
        <v>3</v>
      </c>
      <c r="M422" s="750" t="s">
        <v>11</v>
      </c>
      <c r="N422" s="750"/>
      <c r="O422" s="756" t="s">
        <v>12</v>
      </c>
      <c r="P422" s="750"/>
      <c r="Q422" s="750"/>
      <c r="R422" s="750"/>
      <c r="S422" s="750"/>
      <c r="T422" s="750"/>
      <c r="U422" s="750" t="s">
        <v>13</v>
      </c>
      <c r="V422" s="750"/>
      <c r="W422" s="750"/>
      <c r="X422" s="85"/>
      <c r="Y422" s="85"/>
      <c r="Z422" s="85"/>
      <c r="AA422" s="85"/>
      <c r="AB422" s="85"/>
      <c r="AC422" s="85"/>
      <c r="AD422" s="92"/>
      <c r="AE422" s="92"/>
      <c r="AF422" s="92"/>
      <c r="AG422" s="92"/>
      <c r="AH422" s="92"/>
      <c r="AI422" s="92"/>
      <c r="AJ422" s="92"/>
      <c r="AK422" s="85"/>
      <c r="AL422" s="520">
        <f ca="1">$AL$9</f>
        <v>30</v>
      </c>
      <c r="AM422" s="521"/>
      <c r="AN422" s="681" t="s">
        <v>4</v>
      </c>
      <c r="AO422" s="681"/>
      <c r="AP422" s="521">
        <v>11</v>
      </c>
      <c r="AQ422" s="521"/>
      <c r="AR422" s="681" t="s">
        <v>5</v>
      </c>
      <c r="AS422" s="747"/>
      <c r="AT422" s="85"/>
    </row>
    <row r="423" spans="2:46" ht="13.5" customHeight="1">
      <c r="B423" s="726"/>
      <c r="C423" s="726"/>
      <c r="D423" s="726"/>
      <c r="E423" s="726"/>
      <c r="F423" s="726"/>
      <c r="G423" s="726"/>
      <c r="H423" s="726"/>
      <c r="I423" s="726"/>
      <c r="J423" s="535">
        <f>$J$10</f>
        <v>0</v>
      </c>
      <c r="K423" s="473">
        <f>$K$10</f>
        <v>0</v>
      </c>
      <c r="L423" s="537">
        <f>$L$10</f>
        <v>0</v>
      </c>
      <c r="M423" s="476">
        <f>$M$10</f>
        <v>0</v>
      </c>
      <c r="N423" s="473">
        <f>$N$10</f>
        <v>0</v>
      </c>
      <c r="O423" s="476">
        <f>$O$10</f>
        <v>0</v>
      </c>
      <c r="P423" s="470">
        <f>$P$10</f>
        <v>0</v>
      </c>
      <c r="Q423" s="470">
        <f>$Q$10</f>
        <v>0</v>
      </c>
      <c r="R423" s="470">
        <f>$R$10</f>
        <v>0</v>
      </c>
      <c r="S423" s="470">
        <f>$S$10</f>
        <v>0</v>
      </c>
      <c r="T423" s="473">
        <f>$T$10</f>
        <v>0</v>
      </c>
      <c r="U423" s="476">
        <f>$U$10</f>
        <v>0</v>
      </c>
      <c r="V423" s="470">
        <f>$V$10</f>
        <v>0</v>
      </c>
      <c r="W423" s="473">
        <f>$W$10</f>
        <v>0</v>
      </c>
      <c r="X423" s="85"/>
      <c r="Y423" s="85"/>
      <c r="Z423" s="85"/>
      <c r="AA423" s="85"/>
      <c r="AB423" s="85"/>
      <c r="AC423" s="85"/>
      <c r="AD423" s="92"/>
      <c r="AE423" s="92"/>
      <c r="AF423" s="92"/>
      <c r="AG423" s="92"/>
      <c r="AH423" s="92"/>
      <c r="AI423" s="92"/>
      <c r="AJ423" s="92"/>
      <c r="AK423" s="85"/>
      <c r="AL423" s="522"/>
      <c r="AM423" s="523"/>
      <c r="AN423" s="682"/>
      <c r="AO423" s="682"/>
      <c r="AP423" s="523"/>
      <c r="AQ423" s="523"/>
      <c r="AR423" s="682"/>
      <c r="AS423" s="764"/>
      <c r="AT423" s="85"/>
    </row>
    <row r="424" spans="2:46" ht="9" customHeight="1">
      <c r="B424" s="726"/>
      <c r="C424" s="726"/>
      <c r="D424" s="726"/>
      <c r="E424" s="726"/>
      <c r="F424" s="726"/>
      <c r="G424" s="726"/>
      <c r="H424" s="726"/>
      <c r="I424" s="726"/>
      <c r="J424" s="536"/>
      <c r="K424" s="474"/>
      <c r="L424" s="538"/>
      <c r="M424" s="477"/>
      <c r="N424" s="474"/>
      <c r="O424" s="477"/>
      <c r="P424" s="471"/>
      <c r="Q424" s="471"/>
      <c r="R424" s="471"/>
      <c r="S424" s="471"/>
      <c r="T424" s="474"/>
      <c r="U424" s="477"/>
      <c r="V424" s="471"/>
      <c r="W424" s="474"/>
      <c r="X424" s="85"/>
      <c r="Y424" s="85"/>
      <c r="Z424" s="85"/>
      <c r="AA424" s="85"/>
      <c r="AB424" s="85"/>
      <c r="AC424" s="85"/>
      <c r="AD424" s="92"/>
      <c r="AE424" s="92"/>
      <c r="AF424" s="92"/>
      <c r="AG424" s="92"/>
      <c r="AH424" s="92"/>
      <c r="AI424" s="92"/>
      <c r="AJ424" s="92"/>
      <c r="AK424" s="85"/>
      <c r="AL424" s="524"/>
      <c r="AM424" s="525"/>
      <c r="AN424" s="683"/>
      <c r="AO424" s="683"/>
      <c r="AP424" s="525"/>
      <c r="AQ424" s="525"/>
      <c r="AR424" s="683"/>
      <c r="AS424" s="749"/>
      <c r="AT424" s="85"/>
    </row>
    <row r="425" spans="2:46" ht="6" customHeight="1">
      <c r="B425" s="727"/>
      <c r="C425" s="727"/>
      <c r="D425" s="727"/>
      <c r="E425" s="727"/>
      <c r="F425" s="727"/>
      <c r="G425" s="727"/>
      <c r="H425" s="727"/>
      <c r="I425" s="727"/>
      <c r="J425" s="536"/>
      <c r="K425" s="475"/>
      <c r="L425" s="539"/>
      <c r="M425" s="478"/>
      <c r="N425" s="475"/>
      <c r="O425" s="478"/>
      <c r="P425" s="472"/>
      <c r="Q425" s="472"/>
      <c r="R425" s="472"/>
      <c r="S425" s="472"/>
      <c r="T425" s="475"/>
      <c r="U425" s="478"/>
      <c r="V425" s="472"/>
      <c r="W425" s="475"/>
      <c r="X425" s="85"/>
      <c r="Y425" s="85"/>
      <c r="Z425" s="85"/>
      <c r="AA425" s="85"/>
      <c r="AB425" s="85"/>
      <c r="AC425" s="85"/>
      <c r="AD425" s="85"/>
      <c r="AE425" s="85"/>
      <c r="AF425" s="85"/>
      <c r="AG425" s="85"/>
      <c r="AH425" s="85"/>
      <c r="AI425" s="85"/>
      <c r="AJ425" s="85"/>
      <c r="AK425" s="85"/>
      <c r="AT425" s="85"/>
    </row>
    <row r="426" spans="2:46" ht="15" customHeight="1">
      <c r="B426" s="709" t="s">
        <v>51</v>
      </c>
      <c r="C426" s="710"/>
      <c r="D426" s="710"/>
      <c r="E426" s="710"/>
      <c r="F426" s="710"/>
      <c r="G426" s="710"/>
      <c r="H426" s="710"/>
      <c r="I426" s="711"/>
      <c r="J426" s="709" t="s">
        <v>6</v>
      </c>
      <c r="K426" s="710"/>
      <c r="L426" s="710"/>
      <c r="M426" s="710"/>
      <c r="N426" s="718"/>
      <c r="O426" s="721" t="s">
        <v>52</v>
      </c>
      <c r="P426" s="710"/>
      <c r="Q426" s="710"/>
      <c r="R426" s="710"/>
      <c r="S426" s="710"/>
      <c r="T426" s="710"/>
      <c r="U426" s="711"/>
      <c r="V426" s="93" t="s">
        <v>53</v>
      </c>
      <c r="W426" s="94"/>
      <c r="X426" s="94"/>
      <c r="Y426" s="724" t="s">
        <v>54</v>
      </c>
      <c r="Z426" s="724"/>
      <c r="AA426" s="724"/>
      <c r="AB426" s="724"/>
      <c r="AC426" s="724"/>
      <c r="AD426" s="724"/>
      <c r="AE426" s="724"/>
      <c r="AF426" s="724"/>
      <c r="AG426" s="724"/>
      <c r="AH426" s="724"/>
      <c r="AI426" s="94"/>
      <c r="AJ426" s="94"/>
      <c r="AK426" s="95"/>
      <c r="AL426" s="785" t="s">
        <v>55</v>
      </c>
      <c r="AM426" s="785"/>
      <c r="AN426" s="777" t="s">
        <v>61</v>
      </c>
      <c r="AO426" s="777"/>
      <c r="AP426" s="777"/>
      <c r="AQ426" s="777"/>
      <c r="AR426" s="777"/>
      <c r="AS426" s="778"/>
      <c r="AT426" s="85"/>
    </row>
    <row r="427" spans="2:46" ht="13.5" customHeight="1">
      <c r="B427" s="712"/>
      <c r="C427" s="713"/>
      <c r="D427" s="713"/>
      <c r="E427" s="713"/>
      <c r="F427" s="713"/>
      <c r="G427" s="713"/>
      <c r="H427" s="713"/>
      <c r="I427" s="714"/>
      <c r="J427" s="712"/>
      <c r="K427" s="713"/>
      <c r="L427" s="713"/>
      <c r="M427" s="713"/>
      <c r="N427" s="719"/>
      <c r="O427" s="722"/>
      <c r="P427" s="713"/>
      <c r="Q427" s="713"/>
      <c r="R427" s="713"/>
      <c r="S427" s="713"/>
      <c r="T427" s="713"/>
      <c r="U427" s="714"/>
      <c r="V427" s="728" t="s">
        <v>7</v>
      </c>
      <c r="W427" s="729"/>
      <c r="X427" s="729"/>
      <c r="Y427" s="730"/>
      <c r="Z427" s="734" t="s">
        <v>16</v>
      </c>
      <c r="AA427" s="735"/>
      <c r="AB427" s="735"/>
      <c r="AC427" s="736"/>
      <c r="AD427" s="740" t="s">
        <v>17</v>
      </c>
      <c r="AE427" s="741"/>
      <c r="AF427" s="741"/>
      <c r="AG427" s="742"/>
      <c r="AH427" s="746" t="s">
        <v>135</v>
      </c>
      <c r="AI427" s="681"/>
      <c r="AJ427" s="681"/>
      <c r="AK427" s="747"/>
      <c r="AL427" s="684" t="s">
        <v>18</v>
      </c>
      <c r="AM427" s="685"/>
      <c r="AN427" s="757" t="s">
        <v>19</v>
      </c>
      <c r="AO427" s="758"/>
      <c r="AP427" s="758"/>
      <c r="AQ427" s="758"/>
      <c r="AR427" s="759"/>
      <c r="AS427" s="760"/>
      <c r="AT427" s="85"/>
    </row>
    <row r="428" spans="2:46" ht="13.5" customHeight="1">
      <c r="B428" s="808"/>
      <c r="C428" s="809"/>
      <c r="D428" s="809"/>
      <c r="E428" s="809"/>
      <c r="F428" s="809"/>
      <c r="G428" s="809"/>
      <c r="H428" s="809"/>
      <c r="I428" s="810"/>
      <c r="J428" s="808"/>
      <c r="K428" s="809"/>
      <c r="L428" s="809"/>
      <c r="M428" s="809"/>
      <c r="N428" s="811"/>
      <c r="O428" s="820"/>
      <c r="P428" s="809"/>
      <c r="Q428" s="809"/>
      <c r="R428" s="809"/>
      <c r="S428" s="809"/>
      <c r="T428" s="809"/>
      <c r="U428" s="810"/>
      <c r="V428" s="731"/>
      <c r="W428" s="732"/>
      <c r="X428" s="732"/>
      <c r="Y428" s="733"/>
      <c r="Z428" s="737"/>
      <c r="AA428" s="738"/>
      <c r="AB428" s="738"/>
      <c r="AC428" s="739"/>
      <c r="AD428" s="743"/>
      <c r="AE428" s="744"/>
      <c r="AF428" s="744"/>
      <c r="AG428" s="745"/>
      <c r="AH428" s="748"/>
      <c r="AI428" s="683"/>
      <c r="AJ428" s="683"/>
      <c r="AK428" s="749"/>
      <c r="AL428" s="686"/>
      <c r="AM428" s="687"/>
      <c r="AN428" s="799"/>
      <c r="AO428" s="799"/>
      <c r="AP428" s="799"/>
      <c r="AQ428" s="799"/>
      <c r="AR428" s="799"/>
      <c r="AS428" s="800"/>
      <c r="AT428" s="85"/>
    </row>
    <row r="429" spans="2:46" ht="18" customHeight="1">
      <c r="B429" s="751">
        <f>'報告書（事業主控）'!B429</f>
        <v>0</v>
      </c>
      <c r="C429" s="752"/>
      <c r="D429" s="752"/>
      <c r="E429" s="752"/>
      <c r="F429" s="752"/>
      <c r="G429" s="752"/>
      <c r="H429" s="752"/>
      <c r="I429" s="753"/>
      <c r="J429" s="751">
        <f>'報告書（事業主控）'!J429</f>
        <v>0</v>
      </c>
      <c r="K429" s="752"/>
      <c r="L429" s="752"/>
      <c r="M429" s="752"/>
      <c r="N429" s="754"/>
      <c r="O429" s="106">
        <f>'報告書（事業主控）'!O429</f>
        <v>0</v>
      </c>
      <c r="P429" s="107" t="s">
        <v>45</v>
      </c>
      <c r="Q429" s="106">
        <f>'報告書（事業主控）'!Q429</f>
        <v>0</v>
      </c>
      <c r="R429" s="107" t="s">
        <v>46</v>
      </c>
      <c r="S429" s="106">
        <f>'報告書（事業主控）'!S429</f>
        <v>0</v>
      </c>
      <c r="T429" s="755" t="s">
        <v>47</v>
      </c>
      <c r="U429" s="755"/>
      <c r="V429" s="707">
        <f>'報告書（事業主控）'!V429</f>
        <v>0</v>
      </c>
      <c r="W429" s="708"/>
      <c r="X429" s="708"/>
      <c r="Y429" s="96" t="s">
        <v>8</v>
      </c>
      <c r="Z429" s="70"/>
      <c r="AA429" s="113"/>
      <c r="AB429" s="113"/>
      <c r="AC429" s="96" t="s">
        <v>8</v>
      </c>
      <c r="AD429" s="70"/>
      <c r="AE429" s="113"/>
      <c r="AF429" s="113"/>
      <c r="AG429" s="109" t="s">
        <v>8</v>
      </c>
      <c r="AH429" s="815">
        <f>'報告書（事業主控）'!AH429</f>
        <v>0</v>
      </c>
      <c r="AI429" s="816"/>
      <c r="AJ429" s="816"/>
      <c r="AK429" s="817"/>
      <c r="AL429" s="70"/>
      <c r="AM429" s="71"/>
      <c r="AN429" s="674">
        <f>'報告書（事業主控）'!AN429</f>
        <v>0</v>
      </c>
      <c r="AO429" s="675"/>
      <c r="AP429" s="675"/>
      <c r="AQ429" s="675"/>
      <c r="AR429" s="675"/>
      <c r="AS429" s="109" t="s">
        <v>8</v>
      </c>
      <c r="AT429" s="85"/>
    </row>
    <row r="430" spans="2:46" ht="18" customHeight="1">
      <c r="B430" s="700"/>
      <c r="C430" s="701"/>
      <c r="D430" s="701"/>
      <c r="E430" s="701"/>
      <c r="F430" s="701"/>
      <c r="G430" s="701"/>
      <c r="H430" s="701"/>
      <c r="I430" s="702"/>
      <c r="J430" s="700"/>
      <c r="K430" s="701"/>
      <c r="L430" s="701"/>
      <c r="M430" s="701"/>
      <c r="N430" s="704"/>
      <c r="O430" s="115">
        <f>'報告書（事業主控）'!O430</f>
        <v>0</v>
      </c>
      <c r="P430" s="116" t="s">
        <v>45</v>
      </c>
      <c r="Q430" s="115">
        <f>'報告書（事業主控）'!Q430</f>
        <v>0</v>
      </c>
      <c r="R430" s="116" t="s">
        <v>46</v>
      </c>
      <c r="S430" s="115">
        <f>'報告書（事業主控）'!S430</f>
        <v>0</v>
      </c>
      <c r="T430" s="706" t="s">
        <v>48</v>
      </c>
      <c r="U430" s="706"/>
      <c r="V430" s="671">
        <f>'報告書（事業主控）'!V430</f>
        <v>0</v>
      </c>
      <c r="W430" s="672"/>
      <c r="X430" s="672"/>
      <c r="Y430" s="672"/>
      <c r="Z430" s="671">
        <f>'報告書（事業主控）'!Z430</f>
        <v>0</v>
      </c>
      <c r="AA430" s="672"/>
      <c r="AB430" s="672"/>
      <c r="AC430" s="672"/>
      <c r="AD430" s="671">
        <f>'報告書（事業主控）'!AD430</f>
        <v>0</v>
      </c>
      <c r="AE430" s="672"/>
      <c r="AF430" s="672"/>
      <c r="AG430" s="673"/>
      <c r="AH430" s="671">
        <f>'報告書（事業主控）'!AH430</f>
        <v>0</v>
      </c>
      <c r="AI430" s="672"/>
      <c r="AJ430" s="672"/>
      <c r="AK430" s="673"/>
      <c r="AL430" s="407">
        <f>'報告書（事業主控）'!AL430</f>
        <v>0</v>
      </c>
      <c r="AM430" s="677"/>
      <c r="AN430" s="671">
        <f>'報告書（事業主控）'!AN430</f>
        <v>0</v>
      </c>
      <c r="AO430" s="672"/>
      <c r="AP430" s="672"/>
      <c r="AQ430" s="672"/>
      <c r="AR430" s="672"/>
      <c r="AS430" s="75"/>
      <c r="AT430" s="85"/>
    </row>
    <row r="431" spans="2:46" ht="18" customHeight="1">
      <c r="B431" s="697">
        <f>'報告書（事業主控）'!B431</f>
        <v>0</v>
      </c>
      <c r="C431" s="698"/>
      <c r="D431" s="698"/>
      <c r="E431" s="698"/>
      <c r="F431" s="698"/>
      <c r="G431" s="698"/>
      <c r="H431" s="698"/>
      <c r="I431" s="699"/>
      <c r="J431" s="697">
        <f>'報告書（事業主控）'!J431</f>
        <v>0</v>
      </c>
      <c r="K431" s="698"/>
      <c r="L431" s="698"/>
      <c r="M431" s="698"/>
      <c r="N431" s="703"/>
      <c r="O431" s="110">
        <f>'報告書（事業主控）'!O431</f>
        <v>0</v>
      </c>
      <c r="P431" s="92" t="s">
        <v>45</v>
      </c>
      <c r="Q431" s="110">
        <f>'報告書（事業主控）'!Q431</f>
        <v>0</v>
      </c>
      <c r="R431" s="92" t="s">
        <v>46</v>
      </c>
      <c r="S431" s="110">
        <f>'報告書（事業主控）'!S431</f>
        <v>0</v>
      </c>
      <c r="T431" s="705" t="s">
        <v>47</v>
      </c>
      <c r="U431" s="705"/>
      <c r="V431" s="707">
        <f>'報告書（事業主控）'!V431</f>
        <v>0</v>
      </c>
      <c r="W431" s="708"/>
      <c r="X431" s="708"/>
      <c r="Y431" s="97"/>
      <c r="Z431" s="70"/>
      <c r="AA431" s="113"/>
      <c r="AB431" s="113"/>
      <c r="AC431" s="97"/>
      <c r="AD431" s="70"/>
      <c r="AE431" s="113"/>
      <c r="AF431" s="113"/>
      <c r="AG431" s="97"/>
      <c r="AH431" s="674">
        <f>'報告書（事業主控）'!AH431</f>
        <v>0</v>
      </c>
      <c r="AI431" s="675"/>
      <c r="AJ431" s="675"/>
      <c r="AK431" s="676"/>
      <c r="AL431" s="70"/>
      <c r="AM431" s="71"/>
      <c r="AN431" s="674">
        <f>'報告書（事業主控）'!AN431</f>
        <v>0</v>
      </c>
      <c r="AO431" s="675"/>
      <c r="AP431" s="675"/>
      <c r="AQ431" s="675"/>
      <c r="AR431" s="675"/>
      <c r="AS431" s="114"/>
      <c r="AT431" s="85"/>
    </row>
    <row r="432" spans="2:46" ht="18" customHeight="1">
      <c r="B432" s="700"/>
      <c r="C432" s="701"/>
      <c r="D432" s="701"/>
      <c r="E432" s="701"/>
      <c r="F432" s="701"/>
      <c r="G432" s="701"/>
      <c r="H432" s="701"/>
      <c r="I432" s="702"/>
      <c r="J432" s="700"/>
      <c r="K432" s="701"/>
      <c r="L432" s="701"/>
      <c r="M432" s="701"/>
      <c r="N432" s="704"/>
      <c r="O432" s="115">
        <f>'報告書（事業主控）'!O432</f>
        <v>0</v>
      </c>
      <c r="P432" s="116" t="s">
        <v>45</v>
      </c>
      <c r="Q432" s="115">
        <f>'報告書（事業主控）'!Q432</f>
        <v>0</v>
      </c>
      <c r="R432" s="116" t="s">
        <v>46</v>
      </c>
      <c r="S432" s="115">
        <f>'報告書（事業主控）'!S432</f>
        <v>0</v>
      </c>
      <c r="T432" s="706" t="s">
        <v>48</v>
      </c>
      <c r="U432" s="706"/>
      <c r="V432" s="678">
        <f>'報告書（事業主控）'!V432</f>
        <v>0</v>
      </c>
      <c r="W432" s="679"/>
      <c r="X432" s="679"/>
      <c r="Y432" s="679"/>
      <c r="Z432" s="678">
        <f>'報告書（事業主控）'!Z432</f>
        <v>0</v>
      </c>
      <c r="AA432" s="679"/>
      <c r="AB432" s="679"/>
      <c r="AC432" s="679"/>
      <c r="AD432" s="678">
        <f>'報告書（事業主控）'!AD432</f>
        <v>0</v>
      </c>
      <c r="AE432" s="679"/>
      <c r="AF432" s="679"/>
      <c r="AG432" s="679"/>
      <c r="AH432" s="678">
        <f>'報告書（事業主控）'!AH432</f>
        <v>0</v>
      </c>
      <c r="AI432" s="679"/>
      <c r="AJ432" s="679"/>
      <c r="AK432" s="680"/>
      <c r="AL432" s="407">
        <f>'報告書（事業主控）'!AL432</f>
        <v>0</v>
      </c>
      <c r="AM432" s="677"/>
      <c r="AN432" s="671">
        <f>'報告書（事業主控）'!AN432</f>
        <v>0</v>
      </c>
      <c r="AO432" s="672"/>
      <c r="AP432" s="672"/>
      <c r="AQ432" s="672"/>
      <c r="AR432" s="672"/>
      <c r="AS432" s="75"/>
      <c r="AT432" s="85"/>
    </row>
    <row r="433" spans="2:46" ht="18" customHeight="1">
      <c r="B433" s="697">
        <f>'報告書（事業主控）'!B433</f>
        <v>0</v>
      </c>
      <c r="C433" s="698"/>
      <c r="D433" s="698"/>
      <c r="E433" s="698"/>
      <c r="F433" s="698"/>
      <c r="G433" s="698"/>
      <c r="H433" s="698"/>
      <c r="I433" s="699"/>
      <c r="J433" s="697">
        <f>'報告書（事業主控）'!J433</f>
        <v>0</v>
      </c>
      <c r="K433" s="698"/>
      <c r="L433" s="698"/>
      <c r="M433" s="698"/>
      <c r="N433" s="703"/>
      <c r="O433" s="110">
        <f>'報告書（事業主控）'!O433</f>
        <v>0</v>
      </c>
      <c r="P433" s="92" t="s">
        <v>45</v>
      </c>
      <c r="Q433" s="110">
        <f>'報告書（事業主控）'!Q433</f>
        <v>0</v>
      </c>
      <c r="R433" s="92" t="s">
        <v>46</v>
      </c>
      <c r="S433" s="110">
        <f>'報告書（事業主控）'!S433</f>
        <v>0</v>
      </c>
      <c r="T433" s="705" t="s">
        <v>47</v>
      </c>
      <c r="U433" s="705"/>
      <c r="V433" s="707">
        <f>'報告書（事業主控）'!V433</f>
        <v>0</v>
      </c>
      <c r="W433" s="708"/>
      <c r="X433" s="708"/>
      <c r="Y433" s="97"/>
      <c r="Z433" s="70"/>
      <c r="AA433" s="113"/>
      <c r="AB433" s="113"/>
      <c r="AC433" s="97"/>
      <c r="AD433" s="70"/>
      <c r="AE433" s="113"/>
      <c r="AF433" s="113"/>
      <c r="AG433" s="97"/>
      <c r="AH433" s="674">
        <f>'報告書（事業主控）'!AH433</f>
        <v>0</v>
      </c>
      <c r="AI433" s="675"/>
      <c r="AJ433" s="675"/>
      <c r="AK433" s="676"/>
      <c r="AL433" s="70"/>
      <c r="AM433" s="71"/>
      <c r="AN433" s="674">
        <f>'報告書（事業主控）'!AN433</f>
        <v>0</v>
      </c>
      <c r="AO433" s="675"/>
      <c r="AP433" s="675"/>
      <c r="AQ433" s="675"/>
      <c r="AR433" s="675"/>
      <c r="AS433" s="114"/>
      <c r="AT433" s="85"/>
    </row>
    <row r="434" spans="2:46" ht="18" customHeight="1">
      <c r="B434" s="700"/>
      <c r="C434" s="701"/>
      <c r="D434" s="701"/>
      <c r="E434" s="701"/>
      <c r="F434" s="701"/>
      <c r="G434" s="701"/>
      <c r="H434" s="701"/>
      <c r="I434" s="702"/>
      <c r="J434" s="700"/>
      <c r="K434" s="701"/>
      <c r="L434" s="701"/>
      <c r="M434" s="701"/>
      <c r="N434" s="704"/>
      <c r="O434" s="115">
        <f>'報告書（事業主控）'!O434</f>
        <v>0</v>
      </c>
      <c r="P434" s="116" t="s">
        <v>45</v>
      </c>
      <c r="Q434" s="115">
        <f>'報告書（事業主控）'!Q434</f>
        <v>0</v>
      </c>
      <c r="R434" s="116" t="s">
        <v>46</v>
      </c>
      <c r="S434" s="115">
        <f>'報告書（事業主控）'!S434</f>
        <v>0</v>
      </c>
      <c r="T434" s="706" t="s">
        <v>48</v>
      </c>
      <c r="U434" s="706"/>
      <c r="V434" s="678">
        <f>'報告書（事業主控）'!V434</f>
        <v>0</v>
      </c>
      <c r="W434" s="679"/>
      <c r="X434" s="679"/>
      <c r="Y434" s="679"/>
      <c r="Z434" s="678">
        <f>'報告書（事業主控）'!Z434</f>
        <v>0</v>
      </c>
      <c r="AA434" s="679"/>
      <c r="AB434" s="679"/>
      <c r="AC434" s="679"/>
      <c r="AD434" s="678">
        <f>'報告書（事業主控）'!AD434</f>
        <v>0</v>
      </c>
      <c r="AE434" s="679"/>
      <c r="AF434" s="679"/>
      <c r="AG434" s="679"/>
      <c r="AH434" s="678">
        <f>'報告書（事業主控）'!AH434</f>
        <v>0</v>
      </c>
      <c r="AI434" s="679"/>
      <c r="AJ434" s="679"/>
      <c r="AK434" s="680"/>
      <c r="AL434" s="407">
        <f>'報告書（事業主控）'!AL434</f>
        <v>0</v>
      </c>
      <c r="AM434" s="677"/>
      <c r="AN434" s="671">
        <f>'報告書（事業主控）'!AN434</f>
        <v>0</v>
      </c>
      <c r="AO434" s="672"/>
      <c r="AP434" s="672"/>
      <c r="AQ434" s="672"/>
      <c r="AR434" s="672"/>
      <c r="AS434" s="75"/>
      <c r="AT434" s="85"/>
    </row>
    <row r="435" spans="2:46" ht="18" customHeight="1">
      <c r="B435" s="697">
        <f>'報告書（事業主控）'!B435</f>
        <v>0</v>
      </c>
      <c r="C435" s="698"/>
      <c r="D435" s="698"/>
      <c r="E435" s="698"/>
      <c r="F435" s="698"/>
      <c r="G435" s="698"/>
      <c r="H435" s="698"/>
      <c r="I435" s="699"/>
      <c r="J435" s="697">
        <f>'報告書（事業主控）'!J435</f>
        <v>0</v>
      </c>
      <c r="K435" s="698"/>
      <c r="L435" s="698"/>
      <c r="M435" s="698"/>
      <c r="N435" s="703"/>
      <c r="O435" s="110">
        <f>'報告書（事業主控）'!O435</f>
        <v>0</v>
      </c>
      <c r="P435" s="92" t="s">
        <v>45</v>
      </c>
      <c r="Q435" s="110">
        <f>'報告書（事業主控）'!Q435</f>
        <v>0</v>
      </c>
      <c r="R435" s="92" t="s">
        <v>46</v>
      </c>
      <c r="S435" s="110">
        <f>'報告書（事業主控）'!S435</f>
        <v>0</v>
      </c>
      <c r="T435" s="705" t="s">
        <v>47</v>
      </c>
      <c r="U435" s="705"/>
      <c r="V435" s="707">
        <f>'報告書（事業主控）'!V435</f>
        <v>0</v>
      </c>
      <c r="W435" s="708"/>
      <c r="X435" s="708"/>
      <c r="Y435" s="97"/>
      <c r="Z435" s="70"/>
      <c r="AA435" s="113"/>
      <c r="AB435" s="113"/>
      <c r="AC435" s="97"/>
      <c r="AD435" s="70"/>
      <c r="AE435" s="113"/>
      <c r="AF435" s="113"/>
      <c r="AG435" s="97"/>
      <c r="AH435" s="674">
        <f>'報告書（事業主控）'!AH435</f>
        <v>0</v>
      </c>
      <c r="AI435" s="675"/>
      <c r="AJ435" s="675"/>
      <c r="AK435" s="676"/>
      <c r="AL435" s="70"/>
      <c r="AM435" s="71"/>
      <c r="AN435" s="674">
        <f>'報告書（事業主控）'!AN435</f>
        <v>0</v>
      </c>
      <c r="AO435" s="675"/>
      <c r="AP435" s="675"/>
      <c r="AQ435" s="675"/>
      <c r="AR435" s="675"/>
      <c r="AS435" s="114"/>
      <c r="AT435" s="85"/>
    </row>
    <row r="436" spans="2:46" ht="18" customHeight="1">
      <c r="B436" s="700"/>
      <c r="C436" s="701"/>
      <c r="D436" s="701"/>
      <c r="E436" s="701"/>
      <c r="F436" s="701"/>
      <c r="G436" s="701"/>
      <c r="H436" s="701"/>
      <c r="I436" s="702"/>
      <c r="J436" s="700"/>
      <c r="K436" s="701"/>
      <c r="L436" s="701"/>
      <c r="M436" s="701"/>
      <c r="N436" s="704"/>
      <c r="O436" s="115">
        <f>'報告書（事業主控）'!O436</f>
        <v>0</v>
      </c>
      <c r="P436" s="116" t="s">
        <v>45</v>
      </c>
      <c r="Q436" s="115">
        <f>'報告書（事業主控）'!Q436</f>
        <v>0</v>
      </c>
      <c r="R436" s="116" t="s">
        <v>46</v>
      </c>
      <c r="S436" s="115">
        <f>'報告書（事業主控）'!S436</f>
        <v>0</v>
      </c>
      <c r="T436" s="706" t="s">
        <v>48</v>
      </c>
      <c r="U436" s="706"/>
      <c r="V436" s="678">
        <f>'報告書（事業主控）'!V436</f>
        <v>0</v>
      </c>
      <c r="W436" s="679"/>
      <c r="X436" s="679"/>
      <c r="Y436" s="679"/>
      <c r="Z436" s="678">
        <f>'報告書（事業主控）'!Z436</f>
        <v>0</v>
      </c>
      <c r="AA436" s="679"/>
      <c r="AB436" s="679"/>
      <c r="AC436" s="679"/>
      <c r="AD436" s="678">
        <f>'報告書（事業主控）'!AD436</f>
        <v>0</v>
      </c>
      <c r="AE436" s="679"/>
      <c r="AF436" s="679"/>
      <c r="AG436" s="679"/>
      <c r="AH436" s="678">
        <f>'報告書（事業主控）'!AH436</f>
        <v>0</v>
      </c>
      <c r="AI436" s="679"/>
      <c r="AJ436" s="679"/>
      <c r="AK436" s="680"/>
      <c r="AL436" s="407">
        <f>'報告書（事業主控）'!AL436</f>
        <v>0</v>
      </c>
      <c r="AM436" s="677"/>
      <c r="AN436" s="671">
        <f>'報告書（事業主控）'!AN436</f>
        <v>0</v>
      </c>
      <c r="AO436" s="672"/>
      <c r="AP436" s="672"/>
      <c r="AQ436" s="672"/>
      <c r="AR436" s="672"/>
      <c r="AS436" s="75"/>
      <c r="AT436" s="85"/>
    </row>
    <row r="437" spans="2:46" ht="18" customHeight="1">
      <c r="B437" s="697">
        <f>'報告書（事業主控）'!B437</f>
        <v>0</v>
      </c>
      <c r="C437" s="698"/>
      <c r="D437" s="698"/>
      <c r="E437" s="698"/>
      <c r="F437" s="698"/>
      <c r="G437" s="698"/>
      <c r="H437" s="698"/>
      <c r="I437" s="699"/>
      <c r="J437" s="697">
        <f>'報告書（事業主控）'!J437</f>
        <v>0</v>
      </c>
      <c r="K437" s="698"/>
      <c r="L437" s="698"/>
      <c r="M437" s="698"/>
      <c r="N437" s="703"/>
      <c r="O437" s="110">
        <f>'報告書（事業主控）'!O437</f>
        <v>0</v>
      </c>
      <c r="P437" s="92" t="s">
        <v>45</v>
      </c>
      <c r="Q437" s="110">
        <f>'報告書（事業主控）'!Q437</f>
        <v>0</v>
      </c>
      <c r="R437" s="92" t="s">
        <v>46</v>
      </c>
      <c r="S437" s="110">
        <f>'報告書（事業主控）'!S437</f>
        <v>0</v>
      </c>
      <c r="T437" s="705" t="s">
        <v>47</v>
      </c>
      <c r="U437" s="705"/>
      <c r="V437" s="707">
        <f>'報告書（事業主控）'!V437</f>
        <v>0</v>
      </c>
      <c r="W437" s="708"/>
      <c r="X437" s="708"/>
      <c r="Y437" s="97"/>
      <c r="Z437" s="70"/>
      <c r="AA437" s="113"/>
      <c r="AB437" s="113"/>
      <c r="AC437" s="97"/>
      <c r="AD437" s="70"/>
      <c r="AE437" s="113"/>
      <c r="AF437" s="113"/>
      <c r="AG437" s="97"/>
      <c r="AH437" s="674">
        <f>'報告書（事業主控）'!AH437</f>
        <v>0</v>
      </c>
      <c r="AI437" s="675"/>
      <c r="AJ437" s="675"/>
      <c r="AK437" s="676"/>
      <c r="AL437" s="70"/>
      <c r="AM437" s="71"/>
      <c r="AN437" s="674">
        <f>'報告書（事業主控）'!AN437</f>
        <v>0</v>
      </c>
      <c r="AO437" s="675"/>
      <c r="AP437" s="675"/>
      <c r="AQ437" s="675"/>
      <c r="AR437" s="675"/>
      <c r="AS437" s="114"/>
      <c r="AT437" s="85"/>
    </row>
    <row r="438" spans="2:46" ht="18" customHeight="1">
      <c r="B438" s="700"/>
      <c r="C438" s="701"/>
      <c r="D438" s="701"/>
      <c r="E438" s="701"/>
      <c r="F438" s="701"/>
      <c r="G438" s="701"/>
      <c r="H438" s="701"/>
      <c r="I438" s="702"/>
      <c r="J438" s="700"/>
      <c r="K438" s="701"/>
      <c r="L438" s="701"/>
      <c r="M438" s="701"/>
      <c r="N438" s="704"/>
      <c r="O438" s="115">
        <f>'報告書（事業主控）'!O438</f>
        <v>0</v>
      </c>
      <c r="P438" s="116" t="s">
        <v>45</v>
      </c>
      <c r="Q438" s="115">
        <f>'報告書（事業主控）'!Q438</f>
        <v>0</v>
      </c>
      <c r="R438" s="116" t="s">
        <v>46</v>
      </c>
      <c r="S438" s="115">
        <f>'報告書（事業主控）'!S438</f>
        <v>0</v>
      </c>
      <c r="T438" s="706" t="s">
        <v>48</v>
      </c>
      <c r="U438" s="706"/>
      <c r="V438" s="678">
        <f>'報告書（事業主控）'!V438</f>
        <v>0</v>
      </c>
      <c r="W438" s="679"/>
      <c r="X438" s="679"/>
      <c r="Y438" s="679"/>
      <c r="Z438" s="678">
        <f>'報告書（事業主控）'!Z438</f>
        <v>0</v>
      </c>
      <c r="AA438" s="679"/>
      <c r="AB438" s="679"/>
      <c r="AC438" s="679"/>
      <c r="AD438" s="678">
        <f>'報告書（事業主控）'!AD438</f>
        <v>0</v>
      </c>
      <c r="AE438" s="679"/>
      <c r="AF438" s="679"/>
      <c r="AG438" s="679"/>
      <c r="AH438" s="678">
        <f>'報告書（事業主控）'!AH438</f>
        <v>0</v>
      </c>
      <c r="AI438" s="679"/>
      <c r="AJ438" s="679"/>
      <c r="AK438" s="680"/>
      <c r="AL438" s="407">
        <f>'報告書（事業主控）'!AL438</f>
        <v>0</v>
      </c>
      <c r="AM438" s="677"/>
      <c r="AN438" s="671">
        <f>'報告書（事業主控）'!AN438</f>
        <v>0</v>
      </c>
      <c r="AO438" s="672"/>
      <c r="AP438" s="672"/>
      <c r="AQ438" s="672"/>
      <c r="AR438" s="672"/>
      <c r="AS438" s="75"/>
      <c r="AT438" s="85"/>
    </row>
    <row r="439" spans="2:46" ht="18" customHeight="1">
      <c r="B439" s="697">
        <f>'報告書（事業主控）'!B439</f>
        <v>0</v>
      </c>
      <c r="C439" s="698"/>
      <c r="D439" s="698"/>
      <c r="E439" s="698"/>
      <c r="F439" s="698"/>
      <c r="G439" s="698"/>
      <c r="H439" s="698"/>
      <c r="I439" s="699"/>
      <c r="J439" s="697">
        <f>'報告書（事業主控）'!J439</f>
        <v>0</v>
      </c>
      <c r="K439" s="698"/>
      <c r="L439" s="698"/>
      <c r="M439" s="698"/>
      <c r="N439" s="703"/>
      <c r="O439" s="110">
        <f>'報告書（事業主控）'!O439</f>
        <v>0</v>
      </c>
      <c r="P439" s="92" t="s">
        <v>45</v>
      </c>
      <c r="Q439" s="110">
        <f>'報告書（事業主控）'!Q439</f>
        <v>0</v>
      </c>
      <c r="R439" s="92" t="s">
        <v>46</v>
      </c>
      <c r="S439" s="110">
        <f>'報告書（事業主控）'!S439</f>
        <v>0</v>
      </c>
      <c r="T439" s="705" t="s">
        <v>47</v>
      </c>
      <c r="U439" s="705"/>
      <c r="V439" s="707">
        <f>'報告書（事業主控）'!V439</f>
        <v>0</v>
      </c>
      <c r="W439" s="708"/>
      <c r="X439" s="708"/>
      <c r="Y439" s="97"/>
      <c r="Z439" s="70"/>
      <c r="AA439" s="113"/>
      <c r="AB439" s="113"/>
      <c r="AC439" s="97"/>
      <c r="AD439" s="70"/>
      <c r="AE439" s="113"/>
      <c r="AF439" s="113"/>
      <c r="AG439" s="97"/>
      <c r="AH439" s="674">
        <f>'報告書（事業主控）'!AH439</f>
        <v>0</v>
      </c>
      <c r="AI439" s="675"/>
      <c r="AJ439" s="675"/>
      <c r="AK439" s="676"/>
      <c r="AL439" s="70"/>
      <c r="AM439" s="71"/>
      <c r="AN439" s="674">
        <f>'報告書（事業主控）'!AN439</f>
        <v>0</v>
      </c>
      <c r="AO439" s="675"/>
      <c r="AP439" s="675"/>
      <c r="AQ439" s="675"/>
      <c r="AR439" s="675"/>
      <c r="AS439" s="114"/>
      <c r="AT439" s="85"/>
    </row>
    <row r="440" spans="2:46" ht="18" customHeight="1">
      <c r="B440" s="700"/>
      <c r="C440" s="701"/>
      <c r="D440" s="701"/>
      <c r="E440" s="701"/>
      <c r="F440" s="701"/>
      <c r="G440" s="701"/>
      <c r="H440" s="701"/>
      <c r="I440" s="702"/>
      <c r="J440" s="700"/>
      <c r="K440" s="701"/>
      <c r="L440" s="701"/>
      <c r="M440" s="701"/>
      <c r="N440" s="704"/>
      <c r="O440" s="115">
        <f>'報告書（事業主控）'!O440</f>
        <v>0</v>
      </c>
      <c r="P440" s="116" t="s">
        <v>45</v>
      </c>
      <c r="Q440" s="115">
        <f>'報告書（事業主控）'!Q440</f>
        <v>0</v>
      </c>
      <c r="R440" s="116" t="s">
        <v>46</v>
      </c>
      <c r="S440" s="115">
        <f>'報告書（事業主控）'!S440</f>
        <v>0</v>
      </c>
      <c r="T440" s="706" t="s">
        <v>48</v>
      </c>
      <c r="U440" s="706"/>
      <c r="V440" s="678">
        <f>'報告書（事業主控）'!V440</f>
        <v>0</v>
      </c>
      <c r="W440" s="679"/>
      <c r="X440" s="679"/>
      <c r="Y440" s="679"/>
      <c r="Z440" s="678">
        <f>'報告書（事業主控）'!Z440</f>
        <v>0</v>
      </c>
      <c r="AA440" s="679"/>
      <c r="AB440" s="679"/>
      <c r="AC440" s="679"/>
      <c r="AD440" s="678">
        <f>'報告書（事業主控）'!AD440</f>
        <v>0</v>
      </c>
      <c r="AE440" s="679"/>
      <c r="AF440" s="679"/>
      <c r="AG440" s="679"/>
      <c r="AH440" s="678">
        <f>'報告書（事業主控）'!AH440</f>
        <v>0</v>
      </c>
      <c r="AI440" s="679"/>
      <c r="AJ440" s="679"/>
      <c r="AK440" s="680"/>
      <c r="AL440" s="407">
        <f>'報告書（事業主控）'!AL440</f>
        <v>0</v>
      </c>
      <c r="AM440" s="677"/>
      <c r="AN440" s="671">
        <f>'報告書（事業主控）'!AN440</f>
        <v>0</v>
      </c>
      <c r="AO440" s="672"/>
      <c r="AP440" s="672"/>
      <c r="AQ440" s="672"/>
      <c r="AR440" s="672"/>
      <c r="AS440" s="75"/>
      <c r="AT440" s="85"/>
    </row>
    <row r="441" spans="2:46" ht="18" customHeight="1">
      <c r="B441" s="697">
        <f>'報告書（事業主控）'!B441</f>
        <v>0</v>
      </c>
      <c r="C441" s="698"/>
      <c r="D441" s="698"/>
      <c r="E441" s="698"/>
      <c r="F441" s="698"/>
      <c r="G441" s="698"/>
      <c r="H441" s="698"/>
      <c r="I441" s="699"/>
      <c r="J441" s="697">
        <f>'報告書（事業主控）'!J441</f>
        <v>0</v>
      </c>
      <c r="K441" s="698"/>
      <c r="L441" s="698"/>
      <c r="M441" s="698"/>
      <c r="N441" s="703"/>
      <c r="O441" s="110">
        <f>'報告書（事業主控）'!O441</f>
        <v>0</v>
      </c>
      <c r="P441" s="92" t="s">
        <v>45</v>
      </c>
      <c r="Q441" s="110">
        <f>'報告書（事業主控）'!Q441</f>
        <v>0</v>
      </c>
      <c r="R441" s="92" t="s">
        <v>46</v>
      </c>
      <c r="S441" s="110">
        <f>'報告書（事業主控）'!S441</f>
        <v>0</v>
      </c>
      <c r="T441" s="705" t="s">
        <v>47</v>
      </c>
      <c r="U441" s="705"/>
      <c r="V441" s="707">
        <f>'報告書（事業主控）'!V441</f>
        <v>0</v>
      </c>
      <c r="W441" s="708"/>
      <c r="X441" s="708"/>
      <c r="Y441" s="97"/>
      <c r="Z441" s="70"/>
      <c r="AA441" s="113"/>
      <c r="AB441" s="113"/>
      <c r="AC441" s="97"/>
      <c r="AD441" s="70"/>
      <c r="AE441" s="113"/>
      <c r="AF441" s="113"/>
      <c r="AG441" s="97"/>
      <c r="AH441" s="674">
        <f>'報告書（事業主控）'!AH441</f>
        <v>0</v>
      </c>
      <c r="AI441" s="675"/>
      <c r="AJ441" s="675"/>
      <c r="AK441" s="676"/>
      <c r="AL441" s="70"/>
      <c r="AM441" s="71"/>
      <c r="AN441" s="674">
        <f>'報告書（事業主控）'!AN441</f>
        <v>0</v>
      </c>
      <c r="AO441" s="675"/>
      <c r="AP441" s="675"/>
      <c r="AQ441" s="675"/>
      <c r="AR441" s="675"/>
      <c r="AS441" s="114"/>
      <c r="AT441" s="85"/>
    </row>
    <row r="442" spans="2:46" ht="18" customHeight="1">
      <c r="B442" s="700"/>
      <c r="C442" s="701"/>
      <c r="D442" s="701"/>
      <c r="E442" s="701"/>
      <c r="F442" s="701"/>
      <c r="G442" s="701"/>
      <c r="H442" s="701"/>
      <c r="I442" s="702"/>
      <c r="J442" s="700"/>
      <c r="K442" s="701"/>
      <c r="L442" s="701"/>
      <c r="M442" s="701"/>
      <c r="N442" s="704"/>
      <c r="O442" s="115">
        <f>'報告書（事業主控）'!O442</f>
        <v>0</v>
      </c>
      <c r="P442" s="116" t="s">
        <v>45</v>
      </c>
      <c r="Q442" s="115">
        <f>'報告書（事業主控）'!Q442</f>
        <v>0</v>
      </c>
      <c r="R442" s="116" t="s">
        <v>46</v>
      </c>
      <c r="S442" s="115">
        <f>'報告書（事業主控）'!S442</f>
        <v>0</v>
      </c>
      <c r="T442" s="706" t="s">
        <v>48</v>
      </c>
      <c r="U442" s="706"/>
      <c r="V442" s="678">
        <f>'報告書（事業主控）'!V442</f>
        <v>0</v>
      </c>
      <c r="W442" s="679"/>
      <c r="X442" s="679"/>
      <c r="Y442" s="679"/>
      <c r="Z442" s="678">
        <f>'報告書（事業主控）'!Z442</f>
        <v>0</v>
      </c>
      <c r="AA442" s="679"/>
      <c r="AB442" s="679"/>
      <c r="AC442" s="679"/>
      <c r="AD442" s="678">
        <f>'報告書（事業主控）'!AD442</f>
        <v>0</v>
      </c>
      <c r="AE442" s="679"/>
      <c r="AF442" s="679"/>
      <c r="AG442" s="679"/>
      <c r="AH442" s="678">
        <f>'報告書（事業主控）'!AH442</f>
        <v>0</v>
      </c>
      <c r="AI442" s="679"/>
      <c r="AJ442" s="679"/>
      <c r="AK442" s="680"/>
      <c r="AL442" s="407">
        <f>'報告書（事業主控）'!AL442</f>
        <v>0</v>
      </c>
      <c r="AM442" s="677"/>
      <c r="AN442" s="671">
        <f>'報告書（事業主控）'!AN442</f>
        <v>0</v>
      </c>
      <c r="AO442" s="672"/>
      <c r="AP442" s="672"/>
      <c r="AQ442" s="672"/>
      <c r="AR442" s="672"/>
      <c r="AS442" s="75"/>
      <c r="AT442" s="85"/>
    </row>
    <row r="443" spans="2:46" ht="18" customHeight="1">
      <c r="B443" s="697">
        <f>'報告書（事業主控）'!B443</f>
        <v>0</v>
      </c>
      <c r="C443" s="698"/>
      <c r="D443" s="698"/>
      <c r="E443" s="698"/>
      <c r="F443" s="698"/>
      <c r="G443" s="698"/>
      <c r="H443" s="698"/>
      <c r="I443" s="699"/>
      <c r="J443" s="697">
        <f>'報告書（事業主控）'!J443</f>
        <v>0</v>
      </c>
      <c r="K443" s="698"/>
      <c r="L443" s="698"/>
      <c r="M443" s="698"/>
      <c r="N443" s="703"/>
      <c r="O443" s="110">
        <f>'報告書（事業主控）'!O443</f>
        <v>0</v>
      </c>
      <c r="P443" s="92" t="s">
        <v>45</v>
      </c>
      <c r="Q443" s="110">
        <f>'報告書（事業主控）'!Q443</f>
        <v>0</v>
      </c>
      <c r="R443" s="92" t="s">
        <v>46</v>
      </c>
      <c r="S443" s="110">
        <f>'報告書（事業主控）'!S443</f>
        <v>0</v>
      </c>
      <c r="T443" s="705" t="s">
        <v>47</v>
      </c>
      <c r="U443" s="705"/>
      <c r="V443" s="707">
        <f>'報告書（事業主控）'!V443</f>
        <v>0</v>
      </c>
      <c r="W443" s="708"/>
      <c r="X443" s="708"/>
      <c r="Y443" s="97"/>
      <c r="Z443" s="70"/>
      <c r="AA443" s="113"/>
      <c r="AB443" s="113"/>
      <c r="AC443" s="97"/>
      <c r="AD443" s="70"/>
      <c r="AE443" s="113"/>
      <c r="AF443" s="113"/>
      <c r="AG443" s="97"/>
      <c r="AH443" s="674">
        <f>'報告書（事業主控）'!AH443</f>
        <v>0</v>
      </c>
      <c r="AI443" s="675"/>
      <c r="AJ443" s="675"/>
      <c r="AK443" s="676"/>
      <c r="AL443" s="70"/>
      <c r="AM443" s="71"/>
      <c r="AN443" s="674">
        <f>'報告書（事業主控）'!AN443</f>
        <v>0</v>
      </c>
      <c r="AO443" s="675"/>
      <c r="AP443" s="675"/>
      <c r="AQ443" s="675"/>
      <c r="AR443" s="675"/>
      <c r="AS443" s="114"/>
      <c r="AT443" s="85"/>
    </row>
    <row r="444" spans="2:46" ht="18" customHeight="1">
      <c r="B444" s="700"/>
      <c r="C444" s="701"/>
      <c r="D444" s="701"/>
      <c r="E444" s="701"/>
      <c r="F444" s="701"/>
      <c r="G444" s="701"/>
      <c r="H444" s="701"/>
      <c r="I444" s="702"/>
      <c r="J444" s="700"/>
      <c r="K444" s="701"/>
      <c r="L444" s="701"/>
      <c r="M444" s="701"/>
      <c r="N444" s="704"/>
      <c r="O444" s="115">
        <f>'報告書（事業主控）'!O444</f>
        <v>0</v>
      </c>
      <c r="P444" s="116" t="s">
        <v>45</v>
      </c>
      <c r="Q444" s="115">
        <f>'報告書（事業主控）'!Q444</f>
        <v>0</v>
      </c>
      <c r="R444" s="116" t="s">
        <v>46</v>
      </c>
      <c r="S444" s="115">
        <f>'報告書（事業主控）'!S444</f>
        <v>0</v>
      </c>
      <c r="T444" s="706" t="s">
        <v>48</v>
      </c>
      <c r="U444" s="706"/>
      <c r="V444" s="678">
        <f>'報告書（事業主控）'!V444</f>
        <v>0</v>
      </c>
      <c r="W444" s="679"/>
      <c r="X444" s="679"/>
      <c r="Y444" s="679"/>
      <c r="Z444" s="678">
        <f>'報告書（事業主控）'!Z444</f>
        <v>0</v>
      </c>
      <c r="AA444" s="679"/>
      <c r="AB444" s="679"/>
      <c r="AC444" s="679"/>
      <c r="AD444" s="678">
        <f>'報告書（事業主控）'!AD444</f>
        <v>0</v>
      </c>
      <c r="AE444" s="679"/>
      <c r="AF444" s="679"/>
      <c r="AG444" s="679"/>
      <c r="AH444" s="678">
        <f>'報告書（事業主控）'!AH444</f>
        <v>0</v>
      </c>
      <c r="AI444" s="679"/>
      <c r="AJ444" s="679"/>
      <c r="AK444" s="680"/>
      <c r="AL444" s="407">
        <f>'報告書（事業主控）'!AL444</f>
        <v>0</v>
      </c>
      <c r="AM444" s="677"/>
      <c r="AN444" s="671">
        <f>'報告書（事業主控）'!AN444</f>
        <v>0</v>
      </c>
      <c r="AO444" s="672"/>
      <c r="AP444" s="672"/>
      <c r="AQ444" s="672"/>
      <c r="AR444" s="672"/>
      <c r="AS444" s="75"/>
      <c r="AT444" s="85"/>
    </row>
    <row r="445" spans="2:46" ht="18" customHeight="1">
      <c r="B445" s="697">
        <f>'報告書（事業主控）'!B445</f>
        <v>0</v>
      </c>
      <c r="C445" s="698"/>
      <c r="D445" s="698"/>
      <c r="E445" s="698"/>
      <c r="F445" s="698"/>
      <c r="G445" s="698"/>
      <c r="H445" s="698"/>
      <c r="I445" s="699"/>
      <c r="J445" s="697">
        <f>'報告書（事業主控）'!J445</f>
        <v>0</v>
      </c>
      <c r="K445" s="698"/>
      <c r="L445" s="698"/>
      <c r="M445" s="698"/>
      <c r="N445" s="703"/>
      <c r="O445" s="110">
        <f>'報告書（事業主控）'!O445</f>
        <v>0</v>
      </c>
      <c r="P445" s="92" t="s">
        <v>45</v>
      </c>
      <c r="Q445" s="110">
        <f>'報告書（事業主控）'!Q445</f>
        <v>0</v>
      </c>
      <c r="R445" s="92" t="s">
        <v>46</v>
      </c>
      <c r="S445" s="110">
        <f>'報告書（事業主控）'!S445</f>
        <v>0</v>
      </c>
      <c r="T445" s="705" t="s">
        <v>47</v>
      </c>
      <c r="U445" s="705"/>
      <c r="V445" s="707">
        <f>'報告書（事業主控）'!V445</f>
        <v>0</v>
      </c>
      <c r="W445" s="708"/>
      <c r="X445" s="708"/>
      <c r="Y445" s="97"/>
      <c r="Z445" s="70"/>
      <c r="AA445" s="113"/>
      <c r="AB445" s="113"/>
      <c r="AC445" s="97"/>
      <c r="AD445" s="70"/>
      <c r="AE445" s="113"/>
      <c r="AF445" s="113"/>
      <c r="AG445" s="97"/>
      <c r="AH445" s="674">
        <f>'報告書（事業主控）'!AH445</f>
        <v>0</v>
      </c>
      <c r="AI445" s="675"/>
      <c r="AJ445" s="675"/>
      <c r="AK445" s="676"/>
      <c r="AL445" s="70"/>
      <c r="AM445" s="71"/>
      <c r="AN445" s="674">
        <f>'報告書（事業主控）'!AN445</f>
        <v>0</v>
      </c>
      <c r="AO445" s="675"/>
      <c r="AP445" s="675"/>
      <c r="AQ445" s="675"/>
      <c r="AR445" s="675"/>
      <c r="AS445" s="114"/>
      <c r="AT445" s="85"/>
    </row>
    <row r="446" spans="2:46" ht="18" customHeight="1">
      <c r="B446" s="700"/>
      <c r="C446" s="701"/>
      <c r="D446" s="701"/>
      <c r="E446" s="701"/>
      <c r="F446" s="701"/>
      <c r="G446" s="701"/>
      <c r="H446" s="701"/>
      <c r="I446" s="702"/>
      <c r="J446" s="700"/>
      <c r="K446" s="701"/>
      <c r="L446" s="701"/>
      <c r="M446" s="701"/>
      <c r="N446" s="704"/>
      <c r="O446" s="115">
        <f>'報告書（事業主控）'!O446</f>
        <v>0</v>
      </c>
      <c r="P446" s="116" t="s">
        <v>45</v>
      </c>
      <c r="Q446" s="115">
        <f>'報告書（事業主控）'!Q446</f>
        <v>0</v>
      </c>
      <c r="R446" s="116" t="s">
        <v>46</v>
      </c>
      <c r="S446" s="115">
        <f>'報告書（事業主控）'!S446</f>
        <v>0</v>
      </c>
      <c r="T446" s="706" t="s">
        <v>48</v>
      </c>
      <c r="U446" s="706"/>
      <c r="V446" s="678">
        <f>'報告書（事業主控）'!V446</f>
        <v>0</v>
      </c>
      <c r="W446" s="679"/>
      <c r="X446" s="679"/>
      <c r="Y446" s="679"/>
      <c r="Z446" s="678">
        <f>'報告書（事業主控）'!Z446</f>
        <v>0</v>
      </c>
      <c r="AA446" s="679"/>
      <c r="AB446" s="679"/>
      <c r="AC446" s="679"/>
      <c r="AD446" s="678">
        <f>'報告書（事業主控）'!AD446</f>
        <v>0</v>
      </c>
      <c r="AE446" s="679"/>
      <c r="AF446" s="679"/>
      <c r="AG446" s="679"/>
      <c r="AH446" s="678">
        <f>'報告書（事業主控）'!AH446</f>
        <v>0</v>
      </c>
      <c r="AI446" s="679"/>
      <c r="AJ446" s="679"/>
      <c r="AK446" s="680"/>
      <c r="AL446" s="407">
        <f>'報告書（事業主控）'!AL446</f>
        <v>0</v>
      </c>
      <c r="AM446" s="677"/>
      <c r="AN446" s="671">
        <f>'報告書（事業主控）'!AN446</f>
        <v>0</v>
      </c>
      <c r="AO446" s="672"/>
      <c r="AP446" s="672"/>
      <c r="AQ446" s="672"/>
      <c r="AR446" s="672"/>
      <c r="AS446" s="75"/>
      <c r="AT446" s="85"/>
    </row>
    <row r="447" spans="2:46" ht="18" customHeight="1">
      <c r="B447" s="430" t="s">
        <v>134</v>
      </c>
      <c r="C447" s="431"/>
      <c r="D447" s="431"/>
      <c r="E447" s="432"/>
      <c r="F447" s="688">
        <f>'報告書（事業主控）'!F447</f>
        <v>0</v>
      </c>
      <c r="G447" s="689"/>
      <c r="H447" s="689"/>
      <c r="I447" s="689"/>
      <c r="J447" s="689"/>
      <c r="K447" s="689"/>
      <c r="L447" s="689"/>
      <c r="M447" s="689"/>
      <c r="N447" s="690"/>
      <c r="O447" s="786" t="s">
        <v>62</v>
      </c>
      <c r="P447" s="787"/>
      <c r="Q447" s="787"/>
      <c r="R447" s="787"/>
      <c r="S447" s="787"/>
      <c r="T447" s="787"/>
      <c r="U447" s="788"/>
      <c r="V447" s="674">
        <f>'報告書（事業主控）'!V447</f>
        <v>0</v>
      </c>
      <c r="W447" s="675"/>
      <c r="X447" s="675"/>
      <c r="Y447" s="676"/>
      <c r="Z447" s="70"/>
      <c r="AA447" s="113"/>
      <c r="AB447" s="113"/>
      <c r="AC447" s="97"/>
      <c r="AD447" s="70"/>
      <c r="AE447" s="113"/>
      <c r="AF447" s="113"/>
      <c r="AG447" s="97"/>
      <c r="AH447" s="674">
        <f>'報告書（事業主控）'!AH447</f>
        <v>0</v>
      </c>
      <c r="AI447" s="675"/>
      <c r="AJ447" s="675"/>
      <c r="AK447" s="676"/>
      <c r="AL447" s="70"/>
      <c r="AM447" s="71"/>
      <c r="AN447" s="674">
        <f>'報告書（事業主控）'!AN447</f>
        <v>0</v>
      </c>
      <c r="AO447" s="675"/>
      <c r="AP447" s="675"/>
      <c r="AQ447" s="675"/>
      <c r="AR447" s="675"/>
      <c r="AS447" s="114"/>
      <c r="AT447" s="85"/>
    </row>
    <row r="448" spans="2:46" ht="18" customHeight="1">
      <c r="B448" s="433"/>
      <c r="C448" s="434"/>
      <c r="D448" s="434"/>
      <c r="E448" s="435"/>
      <c r="F448" s="691"/>
      <c r="G448" s="692"/>
      <c r="H448" s="692"/>
      <c r="I448" s="692"/>
      <c r="J448" s="692"/>
      <c r="K448" s="692"/>
      <c r="L448" s="692"/>
      <c r="M448" s="692"/>
      <c r="N448" s="693"/>
      <c r="O448" s="789"/>
      <c r="P448" s="790"/>
      <c r="Q448" s="790"/>
      <c r="R448" s="790"/>
      <c r="S448" s="790"/>
      <c r="T448" s="790"/>
      <c r="U448" s="791"/>
      <c r="V448" s="401">
        <f>'報告書（事業主控）'!V448</f>
        <v>0</v>
      </c>
      <c r="W448" s="640"/>
      <c r="X448" s="640"/>
      <c r="Y448" s="643"/>
      <c r="Z448" s="401">
        <f>'報告書（事業主控）'!Z448</f>
        <v>0</v>
      </c>
      <c r="AA448" s="641"/>
      <c r="AB448" s="641"/>
      <c r="AC448" s="642"/>
      <c r="AD448" s="401">
        <f>'報告書（事業主控）'!AD448</f>
        <v>0</v>
      </c>
      <c r="AE448" s="641"/>
      <c r="AF448" s="641"/>
      <c r="AG448" s="642"/>
      <c r="AH448" s="401">
        <f>'報告書（事業主控）'!AH448</f>
        <v>0</v>
      </c>
      <c r="AI448" s="402"/>
      <c r="AJ448" s="402"/>
      <c r="AK448" s="402"/>
      <c r="AL448" s="340"/>
      <c r="AM448" s="341"/>
      <c r="AN448" s="401">
        <f>'報告書（事業主控）'!AN448</f>
        <v>0</v>
      </c>
      <c r="AO448" s="640"/>
      <c r="AP448" s="640"/>
      <c r="AQ448" s="640"/>
      <c r="AR448" s="640"/>
      <c r="AS448" s="327"/>
      <c r="AT448" s="85"/>
    </row>
    <row r="449" spans="2:46" ht="18" customHeight="1">
      <c r="B449" s="436"/>
      <c r="C449" s="437"/>
      <c r="D449" s="437"/>
      <c r="E449" s="438"/>
      <c r="F449" s="694"/>
      <c r="G449" s="695"/>
      <c r="H449" s="695"/>
      <c r="I449" s="695"/>
      <c r="J449" s="695"/>
      <c r="K449" s="695"/>
      <c r="L449" s="695"/>
      <c r="M449" s="695"/>
      <c r="N449" s="696"/>
      <c r="O449" s="792"/>
      <c r="P449" s="793"/>
      <c r="Q449" s="793"/>
      <c r="R449" s="793"/>
      <c r="S449" s="793"/>
      <c r="T449" s="793"/>
      <c r="U449" s="794"/>
      <c r="V449" s="671">
        <f>'報告書（事業主控）'!V449</f>
        <v>0</v>
      </c>
      <c r="W449" s="672"/>
      <c r="X449" s="672"/>
      <c r="Y449" s="673"/>
      <c r="Z449" s="671">
        <f>'報告書（事業主控）'!Z449</f>
        <v>0</v>
      </c>
      <c r="AA449" s="672"/>
      <c r="AB449" s="672"/>
      <c r="AC449" s="673"/>
      <c r="AD449" s="671">
        <f>'報告書（事業主控）'!AD449</f>
        <v>0</v>
      </c>
      <c r="AE449" s="672"/>
      <c r="AF449" s="672"/>
      <c r="AG449" s="673"/>
      <c r="AH449" s="671">
        <f>'報告書（事業主控）'!AH449</f>
        <v>0</v>
      </c>
      <c r="AI449" s="672"/>
      <c r="AJ449" s="672"/>
      <c r="AK449" s="673"/>
      <c r="AL449" s="74"/>
      <c r="AM449" s="75"/>
      <c r="AN449" s="671">
        <f>'報告書（事業主控）'!AN449</f>
        <v>0</v>
      </c>
      <c r="AO449" s="672"/>
      <c r="AP449" s="672"/>
      <c r="AQ449" s="672"/>
      <c r="AR449" s="672"/>
      <c r="AS449" s="75"/>
      <c r="AT449" s="85"/>
    </row>
    <row r="450" spans="2:46" ht="18" customHeight="1">
      <c r="AN450" s="670">
        <f>'報告書（事業主控）'!AN450</f>
        <v>0</v>
      </c>
      <c r="AO450" s="670"/>
      <c r="AP450" s="670"/>
      <c r="AQ450" s="670"/>
      <c r="AR450" s="670"/>
      <c r="AS450" s="85"/>
      <c r="AT450" s="85"/>
    </row>
    <row r="451" spans="2:46" ht="31.5" customHeight="1">
      <c r="AN451" s="132"/>
      <c r="AO451" s="132"/>
      <c r="AP451" s="132"/>
      <c r="AQ451" s="132"/>
      <c r="AR451" s="132"/>
      <c r="AS451" s="85"/>
      <c r="AT451" s="85"/>
    </row>
    <row r="452" spans="2:46" ht="7.5" customHeight="1">
      <c r="X452" s="84"/>
      <c r="Y452" s="84"/>
      <c r="Z452" s="85"/>
      <c r="AA452" s="85"/>
      <c r="AB452" s="85"/>
      <c r="AC452" s="85"/>
      <c r="AD452" s="85"/>
      <c r="AE452" s="85"/>
      <c r="AF452" s="85"/>
      <c r="AG452" s="85"/>
      <c r="AH452" s="85"/>
      <c r="AI452" s="85"/>
      <c r="AJ452" s="85"/>
      <c r="AK452" s="85"/>
      <c r="AL452" s="85"/>
      <c r="AM452" s="85"/>
      <c r="AN452" s="85"/>
      <c r="AO452" s="85"/>
      <c r="AP452" s="85"/>
      <c r="AQ452" s="85"/>
      <c r="AR452" s="85"/>
      <c r="AS452" s="85"/>
    </row>
    <row r="453" spans="2:46" ht="10.5" customHeight="1">
      <c r="X453" s="84"/>
      <c r="Y453" s="84"/>
      <c r="Z453" s="85"/>
      <c r="AA453" s="85"/>
      <c r="AB453" s="85"/>
      <c r="AC453" s="85"/>
      <c r="AD453" s="85"/>
      <c r="AE453" s="85"/>
      <c r="AF453" s="85"/>
      <c r="AG453" s="85"/>
      <c r="AH453" s="85"/>
      <c r="AI453" s="85"/>
      <c r="AJ453" s="85"/>
      <c r="AK453" s="85"/>
      <c r="AL453" s="85"/>
      <c r="AM453" s="85"/>
      <c r="AN453" s="85"/>
      <c r="AO453" s="85"/>
      <c r="AP453" s="85"/>
      <c r="AQ453" s="85"/>
      <c r="AR453" s="85"/>
      <c r="AS453" s="85"/>
    </row>
    <row r="454" spans="2:46" ht="5.25" customHeight="1">
      <c r="X454" s="84"/>
      <c r="Y454" s="84"/>
      <c r="Z454" s="85"/>
      <c r="AA454" s="85"/>
      <c r="AB454" s="85"/>
      <c r="AC454" s="85"/>
      <c r="AD454" s="85"/>
      <c r="AE454" s="85"/>
      <c r="AF454" s="85"/>
      <c r="AG454" s="85"/>
      <c r="AH454" s="85"/>
      <c r="AI454" s="85"/>
      <c r="AJ454" s="85"/>
      <c r="AK454" s="85"/>
      <c r="AL454" s="85"/>
      <c r="AM454" s="85"/>
      <c r="AN454" s="85"/>
      <c r="AO454" s="85"/>
      <c r="AP454" s="85"/>
      <c r="AQ454" s="85"/>
      <c r="AR454" s="85"/>
      <c r="AS454" s="85"/>
    </row>
    <row r="455" spans="2:46" ht="5.25" customHeight="1">
      <c r="X455" s="84"/>
      <c r="Y455" s="84"/>
      <c r="Z455" s="85"/>
      <c r="AA455" s="85"/>
      <c r="AB455" s="85"/>
      <c r="AC455" s="85"/>
      <c r="AD455" s="85"/>
      <c r="AE455" s="85"/>
      <c r="AF455" s="85"/>
      <c r="AG455" s="85"/>
      <c r="AH455" s="85"/>
      <c r="AI455" s="85"/>
      <c r="AJ455" s="85"/>
      <c r="AK455" s="85"/>
      <c r="AL455" s="85"/>
      <c r="AM455" s="85"/>
      <c r="AN455" s="85"/>
      <c r="AO455" s="85"/>
      <c r="AP455" s="85"/>
      <c r="AQ455" s="85"/>
      <c r="AR455" s="85"/>
      <c r="AS455" s="85"/>
    </row>
    <row r="456" spans="2:46" ht="5.25" customHeight="1">
      <c r="X456" s="84"/>
      <c r="Y456" s="84"/>
      <c r="Z456" s="85"/>
      <c r="AA456" s="85"/>
      <c r="AB456" s="85"/>
      <c r="AC456" s="85"/>
      <c r="AD456" s="85"/>
      <c r="AE456" s="85"/>
      <c r="AF456" s="85"/>
      <c r="AG456" s="85"/>
      <c r="AH456" s="85"/>
      <c r="AI456" s="85"/>
      <c r="AJ456" s="85"/>
      <c r="AK456" s="85"/>
      <c r="AL456" s="85"/>
      <c r="AM456" s="85"/>
      <c r="AN456" s="85"/>
      <c r="AO456" s="85"/>
      <c r="AP456" s="85"/>
      <c r="AQ456" s="85"/>
      <c r="AR456" s="85"/>
      <c r="AS456" s="85"/>
    </row>
    <row r="457" spans="2:46" ht="5.25" customHeight="1">
      <c r="X457" s="84"/>
      <c r="Y457" s="84"/>
      <c r="Z457" s="85"/>
      <c r="AA457" s="85"/>
      <c r="AB457" s="85"/>
      <c r="AC457" s="85"/>
      <c r="AD457" s="85"/>
      <c r="AE457" s="85"/>
      <c r="AF457" s="85"/>
      <c r="AG457" s="85"/>
      <c r="AH457" s="85"/>
      <c r="AI457" s="85"/>
      <c r="AJ457" s="85"/>
      <c r="AK457" s="85"/>
      <c r="AL457" s="85"/>
      <c r="AM457" s="85"/>
      <c r="AN457" s="85"/>
      <c r="AO457" s="85"/>
      <c r="AP457" s="85"/>
      <c r="AQ457" s="85"/>
      <c r="AR457" s="85"/>
      <c r="AS457" s="85"/>
    </row>
    <row r="458" spans="2:46" ht="17.25" customHeight="1">
      <c r="B458" s="86" t="s">
        <v>50</v>
      </c>
      <c r="L458" s="85"/>
      <c r="M458" s="85"/>
      <c r="N458" s="85"/>
      <c r="O458" s="85"/>
      <c r="P458" s="85"/>
      <c r="Q458" s="85"/>
      <c r="R458" s="85"/>
      <c r="S458" s="87"/>
      <c r="T458" s="87"/>
      <c r="U458" s="87"/>
      <c r="V458" s="87"/>
      <c r="W458" s="87"/>
      <c r="X458" s="85"/>
      <c r="Y458" s="85"/>
      <c r="Z458" s="85"/>
      <c r="AA458" s="85"/>
      <c r="AB458" s="85"/>
      <c r="AC458" s="85"/>
      <c r="AL458" s="88"/>
      <c r="AM458" s="88"/>
      <c r="AN458" s="88"/>
      <c r="AO458" s="88"/>
    </row>
    <row r="459" spans="2:46" ht="12.75" customHeight="1">
      <c r="L459" s="85"/>
      <c r="M459" s="89"/>
      <c r="N459" s="89"/>
      <c r="O459" s="89"/>
      <c r="P459" s="89"/>
      <c r="Q459" s="89"/>
      <c r="R459" s="89"/>
      <c r="S459" s="89"/>
      <c r="T459" s="90"/>
      <c r="U459" s="90"/>
      <c r="V459" s="90"/>
      <c r="W459" s="90"/>
      <c r="X459" s="90"/>
      <c r="Y459" s="90"/>
      <c r="Z459" s="90"/>
      <c r="AA459" s="89"/>
      <c r="AB459" s="89"/>
      <c r="AC459" s="89"/>
      <c r="AL459" s="88"/>
      <c r="AM459" s="850" t="s">
        <v>327</v>
      </c>
      <c r="AN459" s="851"/>
      <c r="AO459" s="851"/>
      <c r="AP459" s="852"/>
    </row>
    <row r="460" spans="2:46" ht="12.75" customHeight="1">
      <c r="L460" s="85"/>
      <c r="M460" s="89"/>
      <c r="N460" s="89"/>
      <c r="O460" s="89"/>
      <c r="P460" s="89"/>
      <c r="Q460" s="89"/>
      <c r="R460" s="89"/>
      <c r="S460" s="89"/>
      <c r="T460" s="90"/>
      <c r="U460" s="90"/>
      <c r="V460" s="90"/>
      <c r="W460" s="90"/>
      <c r="X460" s="90"/>
      <c r="Y460" s="90"/>
      <c r="Z460" s="90"/>
      <c r="AA460" s="89"/>
      <c r="AB460" s="89"/>
      <c r="AC460" s="89"/>
      <c r="AL460" s="88"/>
      <c r="AM460" s="853"/>
      <c r="AN460" s="854"/>
      <c r="AO460" s="854"/>
      <c r="AP460" s="855"/>
    </row>
    <row r="461" spans="2:46" ht="12.75" customHeight="1">
      <c r="L461" s="85"/>
      <c r="M461" s="89"/>
      <c r="N461" s="89"/>
      <c r="O461" s="89"/>
      <c r="P461" s="89"/>
      <c r="Q461" s="89"/>
      <c r="R461" s="89"/>
      <c r="S461" s="89"/>
      <c r="T461" s="89"/>
      <c r="U461" s="89"/>
      <c r="V461" s="89"/>
      <c r="W461" s="89"/>
      <c r="X461" s="89"/>
      <c r="Y461" s="89"/>
      <c r="Z461" s="89"/>
      <c r="AA461" s="89"/>
      <c r="AB461" s="89"/>
      <c r="AC461" s="89"/>
      <c r="AL461" s="88"/>
      <c r="AM461" s="88"/>
      <c r="AN461" s="396"/>
      <c r="AO461" s="396"/>
    </row>
    <row r="462" spans="2:46" ht="6" customHeight="1">
      <c r="L462" s="85"/>
      <c r="M462" s="89"/>
      <c r="N462" s="89"/>
      <c r="O462" s="89"/>
      <c r="P462" s="89"/>
      <c r="Q462" s="89"/>
      <c r="R462" s="89"/>
      <c r="S462" s="89"/>
      <c r="T462" s="89"/>
      <c r="U462" s="89"/>
      <c r="V462" s="89"/>
      <c r="W462" s="89"/>
      <c r="X462" s="89"/>
      <c r="Y462" s="89"/>
      <c r="Z462" s="89"/>
      <c r="AA462" s="89"/>
      <c r="AB462" s="89"/>
      <c r="AC462" s="89"/>
      <c r="AL462" s="88"/>
      <c r="AM462" s="88"/>
    </row>
    <row r="463" spans="2:46" ht="12.75" customHeight="1">
      <c r="B463" s="725" t="s">
        <v>2</v>
      </c>
      <c r="C463" s="726"/>
      <c r="D463" s="726"/>
      <c r="E463" s="726"/>
      <c r="F463" s="726"/>
      <c r="G463" s="726"/>
      <c r="H463" s="726"/>
      <c r="I463" s="726"/>
      <c r="J463" s="750" t="s">
        <v>10</v>
      </c>
      <c r="K463" s="750"/>
      <c r="L463" s="91" t="s">
        <v>3</v>
      </c>
      <c r="M463" s="750" t="s">
        <v>11</v>
      </c>
      <c r="N463" s="750"/>
      <c r="O463" s="756" t="s">
        <v>12</v>
      </c>
      <c r="P463" s="750"/>
      <c r="Q463" s="750"/>
      <c r="R463" s="750"/>
      <c r="S463" s="750"/>
      <c r="T463" s="750"/>
      <c r="U463" s="750" t="s">
        <v>13</v>
      </c>
      <c r="V463" s="750"/>
      <c r="W463" s="750"/>
      <c r="X463" s="85"/>
      <c r="Y463" s="85"/>
      <c r="Z463" s="85"/>
      <c r="AA463" s="85"/>
      <c r="AB463" s="85"/>
      <c r="AC463" s="85"/>
      <c r="AD463" s="92"/>
      <c r="AE463" s="92"/>
      <c r="AF463" s="92"/>
      <c r="AG463" s="92"/>
      <c r="AH463" s="92"/>
      <c r="AI463" s="92"/>
      <c r="AJ463" s="92"/>
      <c r="AK463" s="85"/>
      <c r="AL463" s="520">
        <f ca="1">$AL$9</f>
        <v>30</v>
      </c>
      <c r="AM463" s="521"/>
      <c r="AN463" s="681" t="s">
        <v>4</v>
      </c>
      <c r="AO463" s="681"/>
      <c r="AP463" s="521">
        <v>12</v>
      </c>
      <c r="AQ463" s="521"/>
      <c r="AR463" s="681" t="s">
        <v>5</v>
      </c>
      <c r="AS463" s="747"/>
      <c r="AT463" s="85"/>
    </row>
    <row r="464" spans="2:46" ht="13.5" customHeight="1">
      <c r="B464" s="726"/>
      <c r="C464" s="726"/>
      <c r="D464" s="726"/>
      <c r="E464" s="726"/>
      <c r="F464" s="726"/>
      <c r="G464" s="726"/>
      <c r="H464" s="726"/>
      <c r="I464" s="726"/>
      <c r="J464" s="535">
        <f>$J$10</f>
        <v>0</v>
      </c>
      <c r="K464" s="473">
        <f>$K$10</f>
        <v>0</v>
      </c>
      <c r="L464" s="537">
        <f>$L$10</f>
        <v>0</v>
      </c>
      <c r="M464" s="476">
        <f>$M$10</f>
        <v>0</v>
      </c>
      <c r="N464" s="473">
        <f>$N$10</f>
        <v>0</v>
      </c>
      <c r="O464" s="476">
        <f>$O$10</f>
        <v>0</v>
      </c>
      <c r="P464" s="470">
        <f>$P$10</f>
        <v>0</v>
      </c>
      <c r="Q464" s="470">
        <f>$Q$10</f>
        <v>0</v>
      </c>
      <c r="R464" s="470">
        <f>$R$10</f>
        <v>0</v>
      </c>
      <c r="S464" s="470">
        <f>$S$10</f>
        <v>0</v>
      </c>
      <c r="T464" s="473">
        <f>$T$10</f>
        <v>0</v>
      </c>
      <c r="U464" s="476">
        <f>$U$10</f>
        <v>0</v>
      </c>
      <c r="V464" s="470">
        <f>$V$10</f>
        <v>0</v>
      </c>
      <c r="W464" s="473">
        <f>$W$10</f>
        <v>0</v>
      </c>
      <c r="X464" s="85"/>
      <c r="Y464" s="85"/>
      <c r="Z464" s="85"/>
      <c r="AA464" s="85"/>
      <c r="AB464" s="85"/>
      <c r="AC464" s="85"/>
      <c r="AD464" s="92"/>
      <c r="AE464" s="92"/>
      <c r="AF464" s="92"/>
      <c r="AG464" s="92"/>
      <c r="AH464" s="92"/>
      <c r="AI464" s="92"/>
      <c r="AJ464" s="92"/>
      <c r="AK464" s="85"/>
      <c r="AL464" s="522"/>
      <c r="AM464" s="523"/>
      <c r="AN464" s="682"/>
      <c r="AO464" s="682"/>
      <c r="AP464" s="523"/>
      <c r="AQ464" s="523"/>
      <c r="AR464" s="682"/>
      <c r="AS464" s="764"/>
      <c r="AT464" s="85"/>
    </row>
    <row r="465" spans="2:46" ht="9" customHeight="1">
      <c r="B465" s="726"/>
      <c r="C465" s="726"/>
      <c r="D465" s="726"/>
      <c r="E465" s="726"/>
      <c r="F465" s="726"/>
      <c r="G465" s="726"/>
      <c r="H465" s="726"/>
      <c r="I465" s="726"/>
      <c r="J465" s="536"/>
      <c r="K465" s="474"/>
      <c r="L465" s="538"/>
      <c r="M465" s="477"/>
      <c r="N465" s="474"/>
      <c r="O465" s="477"/>
      <c r="P465" s="471"/>
      <c r="Q465" s="471"/>
      <c r="R465" s="471"/>
      <c r="S465" s="471"/>
      <c r="T465" s="474"/>
      <c r="U465" s="477"/>
      <c r="V465" s="471"/>
      <c r="W465" s="474"/>
      <c r="X465" s="85"/>
      <c r="Y465" s="85"/>
      <c r="Z465" s="85"/>
      <c r="AA465" s="85"/>
      <c r="AB465" s="85"/>
      <c r="AC465" s="85"/>
      <c r="AD465" s="92"/>
      <c r="AE465" s="92"/>
      <c r="AF465" s="92"/>
      <c r="AG465" s="92"/>
      <c r="AH465" s="92"/>
      <c r="AI465" s="92"/>
      <c r="AJ465" s="92"/>
      <c r="AK465" s="85"/>
      <c r="AL465" s="524"/>
      <c r="AM465" s="525"/>
      <c r="AN465" s="683"/>
      <c r="AO465" s="683"/>
      <c r="AP465" s="525"/>
      <c r="AQ465" s="525"/>
      <c r="AR465" s="683"/>
      <c r="AS465" s="749"/>
      <c r="AT465" s="85"/>
    </row>
    <row r="466" spans="2:46" ht="6" customHeight="1">
      <c r="B466" s="727"/>
      <c r="C466" s="727"/>
      <c r="D466" s="727"/>
      <c r="E466" s="727"/>
      <c r="F466" s="727"/>
      <c r="G466" s="727"/>
      <c r="H466" s="727"/>
      <c r="I466" s="727"/>
      <c r="J466" s="536"/>
      <c r="K466" s="475"/>
      <c r="L466" s="539"/>
      <c r="M466" s="478"/>
      <c r="N466" s="475"/>
      <c r="O466" s="478"/>
      <c r="P466" s="472"/>
      <c r="Q466" s="472"/>
      <c r="R466" s="472"/>
      <c r="S466" s="472"/>
      <c r="T466" s="475"/>
      <c r="U466" s="478"/>
      <c r="V466" s="472"/>
      <c r="W466" s="475"/>
      <c r="X466" s="85"/>
      <c r="Y466" s="85"/>
      <c r="Z466" s="85"/>
      <c r="AA466" s="85"/>
      <c r="AB466" s="85"/>
      <c r="AC466" s="85"/>
      <c r="AD466" s="85"/>
      <c r="AE466" s="85"/>
      <c r="AF466" s="85"/>
      <c r="AG466" s="85"/>
      <c r="AH466" s="85"/>
      <c r="AI466" s="85"/>
      <c r="AJ466" s="85"/>
      <c r="AK466" s="85"/>
      <c r="AT466" s="85"/>
    </row>
    <row r="467" spans="2:46" ht="15" customHeight="1">
      <c r="B467" s="709" t="s">
        <v>51</v>
      </c>
      <c r="C467" s="710"/>
      <c r="D467" s="710"/>
      <c r="E467" s="710"/>
      <c r="F467" s="710"/>
      <c r="G467" s="710"/>
      <c r="H467" s="710"/>
      <c r="I467" s="711"/>
      <c r="J467" s="709" t="s">
        <v>6</v>
      </c>
      <c r="K467" s="710"/>
      <c r="L467" s="710"/>
      <c r="M467" s="710"/>
      <c r="N467" s="718"/>
      <c r="O467" s="721" t="s">
        <v>52</v>
      </c>
      <c r="P467" s="710"/>
      <c r="Q467" s="710"/>
      <c r="R467" s="710"/>
      <c r="S467" s="710"/>
      <c r="T467" s="710"/>
      <c r="U467" s="711"/>
      <c r="V467" s="93" t="s">
        <v>53</v>
      </c>
      <c r="W467" s="94"/>
      <c r="X467" s="94"/>
      <c r="Y467" s="724" t="s">
        <v>54</v>
      </c>
      <c r="Z467" s="724"/>
      <c r="AA467" s="724"/>
      <c r="AB467" s="724"/>
      <c r="AC467" s="724"/>
      <c r="AD467" s="724"/>
      <c r="AE467" s="724"/>
      <c r="AF467" s="724"/>
      <c r="AG467" s="724"/>
      <c r="AH467" s="724"/>
      <c r="AI467" s="94"/>
      <c r="AJ467" s="94"/>
      <c r="AK467" s="95"/>
      <c r="AL467" s="785" t="s">
        <v>55</v>
      </c>
      <c r="AM467" s="785"/>
      <c r="AN467" s="777" t="s">
        <v>61</v>
      </c>
      <c r="AO467" s="777"/>
      <c r="AP467" s="777"/>
      <c r="AQ467" s="777"/>
      <c r="AR467" s="777"/>
      <c r="AS467" s="778"/>
      <c r="AT467" s="85"/>
    </row>
    <row r="468" spans="2:46" ht="13.5" customHeight="1">
      <c r="B468" s="712"/>
      <c r="C468" s="713"/>
      <c r="D468" s="713"/>
      <c r="E468" s="713"/>
      <c r="F468" s="713"/>
      <c r="G468" s="713"/>
      <c r="H468" s="713"/>
      <c r="I468" s="714"/>
      <c r="J468" s="712"/>
      <c r="K468" s="713"/>
      <c r="L468" s="713"/>
      <c r="M468" s="713"/>
      <c r="N468" s="719"/>
      <c r="O468" s="722"/>
      <c r="P468" s="713"/>
      <c r="Q468" s="713"/>
      <c r="R468" s="713"/>
      <c r="S468" s="713"/>
      <c r="T468" s="713"/>
      <c r="U468" s="714"/>
      <c r="V468" s="728" t="s">
        <v>7</v>
      </c>
      <c r="W468" s="729"/>
      <c r="X468" s="729"/>
      <c r="Y468" s="730"/>
      <c r="Z468" s="734" t="s">
        <v>16</v>
      </c>
      <c r="AA468" s="735"/>
      <c r="AB468" s="735"/>
      <c r="AC468" s="736"/>
      <c r="AD468" s="740" t="s">
        <v>17</v>
      </c>
      <c r="AE468" s="741"/>
      <c r="AF468" s="741"/>
      <c r="AG468" s="742"/>
      <c r="AH468" s="746" t="s">
        <v>135</v>
      </c>
      <c r="AI468" s="681"/>
      <c r="AJ468" s="681"/>
      <c r="AK468" s="747"/>
      <c r="AL468" s="684" t="s">
        <v>18</v>
      </c>
      <c r="AM468" s="685"/>
      <c r="AN468" s="757" t="s">
        <v>19</v>
      </c>
      <c r="AO468" s="758"/>
      <c r="AP468" s="758"/>
      <c r="AQ468" s="758"/>
      <c r="AR468" s="759"/>
      <c r="AS468" s="760"/>
      <c r="AT468" s="85"/>
    </row>
    <row r="469" spans="2:46" ht="13.5" customHeight="1">
      <c r="B469" s="808"/>
      <c r="C469" s="809"/>
      <c r="D469" s="809"/>
      <c r="E469" s="809"/>
      <c r="F469" s="809"/>
      <c r="G469" s="809"/>
      <c r="H469" s="809"/>
      <c r="I469" s="810"/>
      <c r="J469" s="808"/>
      <c r="K469" s="809"/>
      <c r="L469" s="809"/>
      <c r="M469" s="809"/>
      <c r="N469" s="811"/>
      <c r="O469" s="820"/>
      <c r="P469" s="809"/>
      <c r="Q469" s="809"/>
      <c r="R469" s="809"/>
      <c r="S469" s="809"/>
      <c r="T469" s="809"/>
      <c r="U469" s="810"/>
      <c r="V469" s="731"/>
      <c r="W469" s="732"/>
      <c r="X469" s="732"/>
      <c r="Y469" s="733"/>
      <c r="Z469" s="737"/>
      <c r="AA469" s="738"/>
      <c r="AB469" s="738"/>
      <c r="AC469" s="739"/>
      <c r="AD469" s="743"/>
      <c r="AE469" s="744"/>
      <c r="AF469" s="744"/>
      <c r="AG469" s="745"/>
      <c r="AH469" s="748"/>
      <c r="AI469" s="683"/>
      <c r="AJ469" s="683"/>
      <c r="AK469" s="749"/>
      <c r="AL469" s="686"/>
      <c r="AM469" s="687"/>
      <c r="AN469" s="799"/>
      <c r="AO469" s="799"/>
      <c r="AP469" s="799"/>
      <c r="AQ469" s="799"/>
      <c r="AR469" s="799"/>
      <c r="AS469" s="800"/>
      <c r="AT469" s="85"/>
    </row>
    <row r="470" spans="2:46" ht="18" customHeight="1">
      <c r="B470" s="751">
        <f>'報告書（事業主控）'!B470</f>
        <v>0</v>
      </c>
      <c r="C470" s="752"/>
      <c r="D470" s="752"/>
      <c r="E470" s="752"/>
      <c r="F470" s="752"/>
      <c r="G470" s="752"/>
      <c r="H470" s="752"/>
      <c r="I470" s="753"/>
      <c r="J470" s="751">
        <f>'報告書（事業主控）'!J470</f>
        <v>0</v>
      </c>
      <c r="K470" s="752"/>
      <c r="L470" s="752"/>
      <c r="M470" s="752"/>
      <c r="N470" s="754"/>
      <c r="O470" s="106">
        <f>'報告書（事業主控）'!O470</f>
        <v>0</v>
      </c>
      <c r="P470" s="107" t="s">
        <v>45</v>
      </c>
      <c r="Q470" s="106">
        <f>'報告書（事業主控）'!Q470</f>
        <v>0</v>
      </c>
      <c r="R470" s="107" t="s">
        <v>46</v>
      </c>
      <c r="S470" s="106">
        <f>'報告書（事業主控）'!S470</f>
        <v>0</v>
      </c>
      <c r="T470" s="755" t="s">
        <v>47</v>
      </c>
      <c r="U470" s="755"/>
      <c r="V470" s="707">
        <f>'報告書（事業主控）'!V470</f>
        <v>0</v>
      </c>
      <c r="W470" s="708"/>
      <c r="X470" s="708"/>
      <c r="Y470" s="96" t="s">
        <v>8</v>
      </c>
      <c r="Z470" s="70"/>
      <c r="AA470" s="113"/>
      <c r="AB470" s="113"/>
      <c r="AC470" s="96" t="s">
        <v>8</v>
      </c>
      <c r="AD470" s="70"/>
      <c r="AE470" s="113"/>
      <c r="AF470" s="113"/>
      <c r="AG470" s="109" t="s">
        <v>8</v>
      </c>
      <c r="AH470" s="815">
        <f>'報告書（事業主控）'!AH470</f>
        <v>0</v>
      </c>
      <c r="AI470" s="816"/>
      <c r="AJ470" s="816"/>
      <c r="AK470" s="817"/>
      <c r="AL470" s="70"/>
      <c r="AM470" s="71"/>
      <c r="AN470" s="674">
        <f>'報告書（事業主控）'!AN470</f>
        <v>0</v>
      </c>
      <c r="AO470" s="675"/>
      <c r="AP470" s="675"/>
      <c r="AQ470" s="675"/>
      <c r="AR470" s="675"/>
      <c r="AS470" s="109" t="s">
        <v>8</v>
      </c>
      <c r="AT470" s="85"/>
    </row>
    <row r="471" spans="2:46" ht="18" customHeight="1">
      <c r="B471" s="700"/>
      <c r="C471" s="701"/>
      <c r="D471" s="701"/>
      <c r="E471" s="701"/>
      <c r="F471" s="701"/>
      <c r="G471" s="701"/>
      <c r="H471" s="701"/>
      <c r="I471" s="702"/>
      <c r="J471" s="700"/>
      <c r="K471" s="701"/>
      <c r="L471" s="701"/>
      <c r="M471" s="701"/>
      <c r="N471" s="704"/>
      <c r="O471" s="115">
        <f>'報告書（事業主控）'!O471</f>
        <v>0</v>
      </c>
      <c r="P471" s="116" t="s">
        <v>45</v>
      </c>
      <c r="Q471" s="115">
        <f>'報告書（事業主控）'!Q471</f>
        <v>0</v>
      </c>
      <c r="R471" s="116" t="s">
        <v>46</v>
      </c>
      <c r="S471" s="115">
        <f>'報告書（事業主控）'!S471</f>
        <v>0</v>
      </c>
      <c r="T471" s="706" t="s">
        <v>48</v>
      </c>
      <c r="U471" s="706"/>
      <c r="V471" s="671">
        <f>'報告書（事業主控）'!V471</f>
        <v>0</v>
      </c>
      <c r="W471" s="672"/>
      <c r="X471" s="672"/>
      <c r="Y471" s="672"/>
      <c r="Z471" s="671">
        <f>'報告書（事業主控）'!Z471</f>
        <v>0</v>
      </c>
      <c r="AA471" s="672"/>
      <c r="AB471" s="672"/>
      <c r="AC471" s="672"/>
      <c r="AD471" s="671">
        <f>'報告書（事業主控）'!AD471</f>
        <v>0</v>
      </c>
      <c r="AE471" s="672"/>
      <c r="AF471" s="672"/>
      <c r="AG471" s="673"/>
      <c r="AH471" s="671">
        <f>'報告書（事業主控）'!AH471</f>
        <v>0</v>
      </c>
      <c r="AI471" s="672"/>
      <c r="AJ471" s="672"/>
      <c r="AK471" s="673"/>
      <c r="AL471" s="407">
        <f>'報告書（事業主控）'!AL471</f>
        <v>0</v>
      </c>
      <c r="AM471" s="677"/>
      <c r="AN471" s="671">
        <f>'報告書（事業主控）'!AN471</f>
        <v>0</v>
      </c>
      <c r="AO471" s="672"/>
      <c r="AP471" s="672"/>
      <c r="AQ471" s="672"/>
      <c r="AR471" s="672"/>
      <c r="AS471" s="75"/>
      <c r="AT471" s="85"/>
    </row>
    <row r="472" spans="2:46" ht="18" customHeight="1">
      <c r="B472" s="697">
        <f>'報告書（事業主控）'!B472</f>
        <v>0</v>
      </c>
      <c r="C472" s="698"/>
      <c r="D472" s="698"/>
      <c r="E472" s="698"/>
      <c r="F472" s="698"/>
      <c r="G472" s="698"/>
      <c r="H472" s="698"/>
      <c r="I472" s="699"/>
      <c r="J472" s="697">
        <f>'報告書（事業主控）'!J472</f>
        <v>0</v>
      </c>
      <c r="K472" s="698"/>
      <c r="L472" s="698"/>
      <c r="M472" s="698"/>
      <c r="N472" s="703"/>
      <c r="O472" s="110">
        <f>'報告書（事業主控）'!O472</f>
        <v>0</v>
      </c>
      <c r="P472" s="92" t="s">
        <v>45</v>
      </c>
      <c r="Q472" s="110">
        <f>'報告書（事業主控）'!Q472</f>
        <v>0</v>
      </c>
      <c r="R472" s="92" t="s">
        <v>46</v>
      </c>
      <c r="S472" s="110">
        <f>'報告書（事業主控）'!S472</f>
        <v>0</v>
      </c>
      <c r="T472" s="705" t="s">
        <v>47</v>
      </c>
      <c r="U472" s="705"/>
      <c r="V472" s="707">
        <f>'報告書（事業主控）'!V472</f>
        <v>0</v>
      </c>
      <c r="W472" s="708"/>
      <c r="X472" s="708"/>
      <c r="Y472" s="97"/>
      <c r="Z472" s="70"/>
      <c r="AA472" s="113"/>
      <c r="AB472" s="113"/>
      <c r="AC472" s="97"/>
      <c r="AD472" s="70"/>
      <c r="AE472" s="113"/>
      <c r="AF472" s="113"/>
      <c r="AG472" s="97"/>
      <c r="AH472" s="674">
        <f>'報告書（事業主控）'!AH472</f>
        <v>0</v>
      </c>
      <c r="AI472" s="675"/>
      <c r="AJ472" s="675"/>
      <c r="AK472" s="676"/>
      <c r="AL472" s="70"/>
      <c r="AM472" s="71"/>
      <c r="AN472" s="674">
        <f>'報告書（事業主控）'!AN472</f>
        <v>0</v>
      </c>
      <c r="AO472" s="675"/>
      <c r="AP472" s="675"/>
      <c r="AQ472" s="675"/>
      <c r="AR472" s="675"/>
      <c r="AS472" s="114"/>
      <c r="AT472" s="85"/>
    </row>
    <row r="473" spans="2:46" ht="18" customHeight="1">
      <c r="B473" s="700"/>
      <c r="C473" s="701"/>
      <c r="D473" s="701"/>
      <c r="E473" s="701"/>
      <c r="F473" s="701"/>
      <c r="G473" s="701"/>
      <c r="H473" s="701"/>
      <c r="I473" s="702"/>
      <c r="J473" s="700"/>
      <c r="K473" s="701"/>
      <c r="L473" s="701"/>
      <c r="M473" s="701"/>
      <c r="N473" s="704"/>
      <c r="O473" s="115">
        <f>'報告書（事業主控）'!O473</f>
        <v>0</v>
      </c>
      <c r="P473" s="116" t="s">
        <v>45</v>
      </c>
      <c r="Q473" s="115">
        <f>'報告書（事業主控）'!Q473</f>
        <v>0</v>
      </c>
      <c r="R473" s="116" t="s">
        <v>46</v>
      </c>
      <c r="S473" s="115">
        <f>'報告書（事業主控）'!S473</f>
        <v>0</v>
      </c>
      <c r="T473" s="706" t="s">
        <v>48</v>
      </c>
      <c r="U473" s="706"/>
      <c r="V473" s="678">
        <f>'報告書（事業主控）'!V473</f>
        <v>0</v>
      </c>
      <c r="W473" s="679"/>
      <c r="X473" s="679"/>
      <c r="Y473" s="679"/>
      <c r="Z473" s="678">
        <f>'報告書（事業主控）'!Z473</f>
        <v>0</v>
      </c>
      <c r="AA473" s="679"/>
      <c r="AB473" s="679"/>
      <c r="AC473" s="679"/>
      <c r="AD473" s="678">
        <f>'報告書（事業主控）'!AD473</f>
        <v>0</v>
      </c>
      <c r="AE473" s="679"/>
      <c r="AF473" s="679"/>
      <c r="AG473" s="679"/>
      <c r="AH473" s="678">
        <f>'報告書（事業主控）'!AH473</f>
        <v>0</v>
      </c>
      <c r="AI473" s="679"/>
      <c r="AJ473" s="679"/>
      <c r="AK473" s="680"/>
      <c r="AL473" s="407">
        <f>'報告書（事業主控）'!AL473</f>
        <v>0</v>
      </c>
      <c r="AM473" s="677"/>
      <c r="AN473" s="671">
        <f>'報告書（事業主控）'!AN473</f>
        <v>0</v>
      </c>
      <c r="AO473" s="672"/>
      <c r="AP473" s="672"/>
      <c r="AQ473" s="672"/>
      <c r="AR473" s="672"/>
      <c r="AS473" s="75"/>
      <c r="AT473" s="85"/>
    </row>
    <row r="474" spans="2:46" ht="18" customHeight="1">
      <c r="B474" s="697">
        <f>'報告書（事業主控）'!B474</f>
        <v>0</v>
      </c>
      <c r="C474" s="698"/>
      <c r="D474" s="698"/>
      <c r="E474" s="698"/>
      <c r="F474" s="698"/>
      <c r="G474" s="698"/>
      <c r="H474" s="698"/>
      <c r="I474" s="699"/>
      <c r="J474" s="697">
        <f>'報告書（事業主控）'!J474</f>
        <v>0</v>
      </c>
      <c r="K474" s="698"/>
      <c r="L474" s="698"/>
      <c r="M474" s="698"/>
      <c r="N474" s="703"/>
      <c r="O474" s="110">
        <f>'報告書（事業主控）'!O474</f>
        <v>0</v>
      </c>
      <c r="P474" s="92" t="s">
        <v>45</v>
      </c>
      <c r="Q474" s="110">
        <f>'報告書（事業主控）'!Q474</f>
        <v>0</v>
      </c>
      <c r="R474" s="92" t="s">
        <v>46</v>
      </c>
      <c r="S474" s="110">
        <f>'報告書（事業主控）'!S474</f>
        <v>0</v>
      </c>
      <c r="T474" s="705" t="s">
        <v>47</v>
      </c>
      <c r="U474" s="705"/>
      <c r="V474" s="707">
        <f>'報告書（事業主控）'!V474</f>
        <v>0</v>
      </c>
      <c r="W474" s="708"/>
      <c r="X474" s="708"/>
      <c r="Y474" s="97"/>
      <c r="Z474" s="70"/>
      <c r="AA474" s="113"/>
      <c r="AB474" s="113"/>
      <c r="AC474" s="97"/>
      <c r="AD474" s="70"/>
      <c r="AE474" s="113"/>
      <c r="AF474" s="113"/>
      <c r="AG474" s="97"/>
      <c r="AH474" s="674">
        <f>'報告書（事業主控）'!AH474</f>
        <v>0</v>
      </c>
      <c r="AI474" s="675"/>
      <c r="AJ474" s="675"/>
      <c r="AK474" s="676"/>
      <c r="AL474" s="70"/>
      <c r="AM474" s="71"/>
      <c r="AN474" s="674">
        <f>'報告書（事業主控）'!AN474</f>
        <v>0</v>
      </c>
      <c r="AO474" s="675"/>
      <c r="AP474" s="675"/>
      <c r="AQ474" s="675"/>
      <c r="AR474" s="675"/>
      <c r="AS474" s="114"/>
      <c r="AT474" s="85"/>
    </row>
    <row r="475" spans="2:46" ht="18" customHeight="1">
      <c r="B475" s="700"/>
      <c r="C475" s="701"/>
      <c r="D475" s="701"/>
      <c r="E475" s="701"/>
      <c r="F475" s="701"/>
      <c r="G475" s="701"/>
      <c r="H475" s="701"/>
      <c r="I475" s="702"/>
      <c r="J475" s="700"/>
      <c r="K475" s="701"/>
      <c r="L475" s="701"/>
      <c r="M475" s="701"/>
      <c r="N475" s="704"/>
      <c r="O475" s="115">
        <f>'報告書（事業主控）'!O475</f>
        <v>0</v>
      </c>
      <c r="P475" s="116" t="s">
        <v>45</v>
      </c>
      <c r="Q475" s="115">
        <f>'報告書（事業主控）'!Q475</f>
        <v>0</v>
      </c>
      <c r="R475" s="116" t="s">
        <v>46</v>
      </c>
      <c r="S475" s="115">
        <f>'報告書（事業主控）'!S475</f>
        <v>0</v>
      </c>
      <c r="T475" s="706" t="s">
        <v>48</v>
      </c>
      <c r="U475" s="706"/>
      <c r="V475" s="678">
        <f>'報告書（事業主控）'!V475</f>
        <v>0</v>
      </c>
      <c r="W475" s="679"/>
      <c r="X475" s="679"/>
      <c r="Y475" s="679"/>
      <c r="Z475" s="678">
        <f>'報告書（事業主控）'!Z475</f>
        <v>0</v>
      </c>
      <c r="AA475" s="679"/>
      <c r="AB475" s="679"/>
      <c r="AC475" s="679"/>
      <c r="AD475" s="678">
        <f>'報告書（事業主控）'!AD475</f>
        <v>0</v>
      </c>
      <c r="AE475" s="679"/>
      <c r="AF475" s="679"/>
      <c r="AG475" s="679"/>
      <c r="AH475" s="678">
        <f>'報告書（事業主控）'!AH475</f>
        <v>0</v>
      </c>
      <c r="AI475" s="679"/>
      <c r="AJ475" s="679"/>
      <c r="AK475" s="680"/>
      <c r="AL475" s="407">
        <f>'報告書（事業主控）'!AL475</f>
        <v>0</v>
      </c>
      <c r="AM475" s="677"/>
      <c r="AN475" s="671">
        <f>'報告書（事業主控）'!AN475</f>
        <v>0</v>
      </c>
      <c r="AO475" s="672"/>
      <c r="AP475" s="672"/>
      <c r="AQ475" s="672"/>
      <c r="AR475" s="672"/>
      <c r="AS475" s="75"/>
      <c r="AT475" s="85"/>
    </row>
    <row r="476" spans="2:46" ht="18" customHeight="1">
      <c r="B476" s="697">
        <f>'報告書（事業主控）'!B476</f>
        <v>0</v>
      </c>
      <c r="C476" s="698"/>
      <c r="D476" s="698"/>
      <c r="E476" s="698"/>
      <c r="F476" s="698"/>
      <c r="G476" s="698"/>
      <c r="H476" s="698"/>
      <c r="I476" s="699"/>
      <c r="J476" s="697">
        <f>'報告書（事業主控）'!J476</f>
        <v>0</v>
      </c>
      <c r="K476" s="698"/>
      <c r="L476" s="698"/>
      <c r="M476" s="698"/>
      <c r="N476" s="703"/>
      <c r="O476" s="110">
        <f>'報告書（事業主控）'!O476</f>
        <v>0</v>
      </c>
      <c r="P476" s="92" t="s">
        <v>45</v>
      </c>
      <c r="Q476" s="110">
        <f>'報告書（事業主控）'!Q476</f>
        <v>0</v>
      </c>
      <c r="R476" s="92" t="s">
        <v>46</v>
      </c>
      <c r="S476" s="110">
        <f>'報告書（事業主控）'!S476</f>
        <v>0</v>
      </c>
      <c r="T476" s="705" t="s">
        <v>47</v>
      </c>
      <c r="U476" s="705"/>
      <c r="V476" s="707">
        <f>'報告書（事業主控）'!V476</f>
        <v>0</v>
      </c>
      <c r="W476" s="708"/>
      <c r="X476" s="708"/>
      <c r="Y476" s="97"/>
      <c r="Z476" s="70"/>
      <c r="AA476" s="113"/>
      <c r="AB476" s="113"/>
      <c r="AC476" s="97"/>
      <c r="AD476" s="70"/>
      <c r="AE476" s="113"/>
      <c r="AF476" s="113"/>
      <c r="AG476" s="97"/>
      <c r="AH476" s="674">
        <f>'報告書（事業主控）'!AH476</f>
        <v>0</v>
      </c>
      <c r="AI476" s="675"/>
      <c r="AJ476" s="675"/>
      <c r="AK476" s="676"/>
      <c r="AL476" s="70"/>
      <c r="AM476" s="71"/>
      <c r="AN476" s="674">
        <f>'報告書（事業主控）'!AN476</f>
        <v>0</v>
      </c>
      <c r="AO476" s="675"/>
      <c r="AP476" s="675"/>
      <c r="AQ476" s="675"/>
      <c r="AR476" s="675"/>
      <c r="AS476" s="114"/>
      <c r="AT476" s="85"/>
    </row>
    <row r="477" spans="2:46" ht="18" customHeight="1">
      <c r="B477" s="700"/>
      <c r="C477" s="701"/>
      <c r="D477" s="701"/>
      <c r="E477" s="701"/>
      <c r="F477" s="701"/>
      <c r="G477" s="701"/>
      <c r="H477" s="701"/>
      <c r="I477" s="702"/>
      <c r="J477" s="700"/>
      <c r="K477" s="701"/>
      <c r="L477" s="701"/>
      <c r="M477" s="701"/>
      <c r="N477" s="704"/>
      <c r="O477" s="115">
        <f>'報告書（事業主控）'!O477</f>
        <v>0</v>
      </c>
      <c r="P477" s="116" t="s">
        <v>45</v>
      </c>
      <c r="Q477" s="115">
        <f>'報告書（事業主控）'!Q477</f>
        <v>0</v>
      </c>
      <c r="R477" s="116" t="s">
        <v>46</v>
      </c>
      <c r="S477" s="115">
        <f>'報告書（事業主控）'!S477</f>
        <v>0</v>
      </c>
      <c r="T477" s="706" t="s">
        <v>48</v>
      </c>
      <c r="U477" s="706"/>
      <c r="V477" s="678">
        <f>'報告書（事業主控）'!V477</f>
        <v>0</v>
      </c>
      <c r="W477" s="679"/>
      <c r="X477" s="679"/>
      <c r="Y477" s="679"/>
      <c r="Z477" s="678">
        <f>'報告書（事業主控）'!Z477</f>
        <v>0</v>
      </c>
      <c r="AA477" s="679"/>
      <c r="AB477" s="679"/>
      <c r="AC477" s="679"/>
      <c r="AD477" s="678">
        <f>'報告書（事業主控）'!AD477</f>
        <v>0</v>
      </c>
      <c r="AE477" s="679"/>
      <c r="AF477" s="679"/>
      <c r="AG477" s="679"/>
      <c r="AH477" s="678">
        <f>'報告書（事業主控）'!AH477</f>
        <v>0</v>
      </c>
      <c r="AI477" s="679"/>
      <c r="AJ477" s="679"/>
      <c r="AK477" s="680"/>
      <c r="AL477" s="407">
        <f>'報告書（事業主控）'!AL477</f>
        <v>0</v>
      </c>
      <c r="AM477" s="677"/>
      <c r="AN477" s="671">
        <f>'報告書（事業主控）'!AN477</f>
        <v>0</v>
      </c>
      <c r="AO477" s="672"/>
      <c r="AP477" s="672"/>
      <c r="AQ477" s="672"/>
      <c r="AR477" s="672"/>
      <c r="AS477" s="75"/>
      <c r="AT477" s="85"/>
    </row>
    <row r="478" spans="2:46" ht="18" customHeight="1">
      <c r="B478" s="697">
        <f>'報告書（事業主控）'!B478</f>
        <v>0</v>
      </c>
      <c r="C478" s="698"/>
      <c r="D478" s="698"/>
      <c r="E478" s="698"/>
      <c r="F478" s="698"/>
      <c r="G478" s="698"/>
      <c r="H478" s="698"/>
      <c r="I478" s="699"/>
      <c r="J478" s="697">
        <f>'報告書（事業主控）'!J478</f>
        <v>0</v>
      </c>
      <c r="K478" s="698"/>
      <c r="L478" s="698"/>
      <c r="M478" s="698"/>
      <c r="N478" s="703"/>
      <c r="O478" s="110">
        <f>'報告書（事業主控）'!O478</f>
        <v>0</v>
      </c>
      <c r="P478" s="92" t="s">
        <v>45</v>
      </c>
      <c r="Q478" s="110">
        <f>'報告書（事業主控）'!Q478</f>
        <v>0</v>
      </c>
      <c r="R478" s="92" t="s">
        <v>46</v>
      </c>
      <c r="S478" s="110">
        <f>'報告書（事業主控）'!S478</f>
        <v>0</v>
      </c>
      <c r="T478" s="705" t="s">
        <v>47</v>
      </c>
      <c r="U478" s="705"/>
      <c r="V478" s="707">
        <f>'報告書（事業主控）'!V478</f>
        <v>0</v>
      </c>
      <c r="W478" s="708"/>
      <c r="X478" s="708"/>
      <c r="Y478" s="97"/>
      <c r="Z478" s="70"/>
      <c r="AA478" s="113"/>
      <c r="AB478" s="113"/>
      <c r="AC478" s="97"/>
      <c r="AD478" s="70"/>
      <c r="AE478" s="113"/>
      <c r="AF478" s="113"/>
      <c r="AG478" s="97"/>
      <c r="AH478" s="674">
        <f>'報告書（事業主控）'!AH478</f>
        <v>0</v>
      </c>
      <c r="AI478" s="675"/>
      <c r="AJ478" s="675"/>
      <c r="AK478" s="676"/>
      <c r="AL478" s="70"/>
      <c r="AM478" s="71"/>
      <c r="AN478" s="674">
        <f>'報告書（事業主控）'!AN478</f>
        <v>0</v>
      </c>
      <c r="AO478" s="675"/>
      <c r="AP478" s="675"/>
      <c r="AQ478" s="675"/>
      <c r="AR478" s="675"/>
      <c r="AS478" s="114"/>
      <c r="AT478" s="85"/>
    </row>
    <row r="479" spans="2:46" ht="18" customHeight="1">
      <c r="B479" s="700"/>
      <c r="C479" s="701"/>
      <c r="D479" s="701"/>
      <c r="E479" s="701"/>
      <c r="F479" s="701"/>
      <c r="G479" s="701"/>
      <c r="H479" s="701"/>
      <c r="I479" s="702"/>
      <c r="J479" s="700"/>
      <c r="K479" s="701"/>
      <c r="L479" s="701"/>
      <c r="M479" s="701"/>
      <c r="N479" s="704"/>
      <c r="O479" s="115">
        <f>'報告書（事業主控）'!O479</f>
        <v>0</v>
      </c>
      <c r="P479" s="116" t="s">
        <v>45</v>
      </c>
      <c r="Q479" s="115">
        <f>'報告書（事業主控）'!Q479</f>
        <v>0</v>
      </c>
      <c r="R479" s="116" t="s">
        <v>46</v>
      </c>
      <c r="S479" s="115">
        <f>'報告書（事業主控）'!S479</f>
        <v>0</v>
      </c>
      <c r="T479" s="706" t="s">
        <v>48</v>
      </c>
      <c r="U479" s="706"/>
      <c r="V479" s="678">
        <f>'報告書（事業主控）'!V479</f>
        <v>0</v>
      </c>
      <c r="W479" s="679"/>
      <c r="X479" s="679"/>
      <c r="Y479" s="679"/>
      <c r="Z479" s="678">
        <f>'報告書（事業主控）'!Z479</f>
        <v>0</v>
      </c>
      <c r="AA479" s="679"/>
      <c r="AB479" s="679"/>
      <c r="AC479" s="679"/>
      <c r="AD479" s="678">
        <f>'報告書（事業主控）'!AD479</f>
        <v>0</v>
      </c>
      <c r="AE479" s="679"/>
      <c r="AF479" s="679"/>
      <c r="AG479" s="679"/>
      <c r="AH479" s="678">
        <f>'報告書（事業主控）'!AH479</f>
        <v>0</v>
      </c>
      <c r="AI479" s="679"/>
      <c r="AJ479" s="679"/>
      <c r="AK479" s="680"/>
      <c r="AL479" s="407">
        <f>'報告書（事業主控）'!AL479</f>
        <v>0</v>
      </c>
      <c r="AM479" s="677"/>
      <c r="AN479" s="671">
        <f>'報告書（事業主控）'!AN479</f>
        <v>0</v>
      </c>
      <c r="AO479" s="672"/>
      <c r="AP479" s="672"/>
      <c r="AQ479" s="672"/>
      <c r="AR479" s="672"/>
      <c r="AS479" s="75"/>
      <c r="AT479" s="85"/>
    </row>
    <row r="480" spans="2:46" ht="18" customHeight="1">
      <c r="B480" s="697">
        <f>'報告書（事業主控）'!B480</f>
        <v>0</v>
      </c>
      <c r="C480" s="698"/>
      <c r="D480" s="698"/>
      <c r="E480" s="698"/>
      <c r="F480" s="698"/>
      <c r="G480" s="698"/>
      <c r="H480" s="698"/>
      <c r="I480" s="699"/>
      <c r="J480" s="697">
        <f>'報告書（事業主控）'!J480</f>
        <v>0</v>
      </c>
      <c r="K480" s="698"/>
      <c r="L480" s="698"/>
      <c r="M480" s="698"/>
      <c r="N480" s="703"/>
      <c r="O480" s="110">
        <f>'報告書（事業主控）'!O480</f>
        <v>0</v>
      </c>
      <c r="P480" s="92" t="s">
        <v>45</v>
      </c>
      <c r="Q480" s="110">
        <f>'報告書（事業主控）'!Q480</f>
        <v>0</v>
      </c>
      <c r="R480" s="92" t="s">
        <v>46</v>
      </c>
      <c r="S480" s="110">
        <f>'報告書（事業主控）'!S480</f>
        <v>0</v>
      </c>
      <c r="T480" s="705" t="s">
        <v>47</v>
      </c>
      <c r="U480" s="705"/>
      <c r="V480" s="707">
        <f>'報告書（事業主控）'!V480</f>
        <v>0</v>
      </c>
      <c r="W480" s="708"/>
      <c r="X480" s="708"/>
      <c r="Y480" s="97"/>
      <c r="Z480" s="70"/>
      <c r="AA480" s="113"/>
      <c r="AB480" s="113"/>
      <c r="AC480" s="97"/>
      <c r="AD480" s="70"/>
      <c r="AE480" s="113"/>
      <c r="AF480" s="113"/>
      <c r="AG480" s="97"/>
      <c r="AH480" s="674">
        <f>'報告書（事業主控）'!AH480</f>
        <v>0</v>
      </c>
      <c r="AI480" s="675"/>
      <c r="AJ480" s="675"/>
      <c r="AK480" s="676"/>
      <c r="AL480" s="70"/>
      <c r="AM480" s="71"/>
      <c r="AN480" s="674">
        <f>'報告書（事業主控）'!AN480</f>
        <v>0</v>
      </c>
      <c r="AO480" s="675"/>
      <c r="AP480" s="675"/>
      <c r="AQ480" s="675"/>
      <c r="AR480" s="675"/>
      <c r="AS480" s="114"/>
      <c r="AT480" s="85"/>
    </row>
    <row r="481" spans="2:46" ht="18" customHeight="1">
      <c r="B481" s="700"/>
      <c r="C481" s="701"/>
      <c r="D481" s="701"/>
      <c r="E481" s="701"/>
      <c r="F481" s="701"/>
      <c r="G481" s="701"/>
      <c r="H481" s="701"/>
      <c r="I481" s="702"/>
      <c r="J481" s="700"/>
      <c r="K481" s="701"/>
      <c r="L481" s="701"/>
      <c r="M481" s="701"/>
      <c r="N481" s="704"/>
      <c r="O481" s="115">
        <f>'報告書（事業主控）'!O481</f>
        <v>0</v>
      </c>
      <c r="P481" s="116" t="s">
        <v>45</v>
      </c>
      <c r="Q481" s="115">
        <f>'報告書（事業主控）'!Q481</f>
        <v>0</v>
      </c>
      <c r="R481" s="116" t="s">
        <v>46</v>
      </c>
      <c r="S481" s="115">
        <f>'報告書（事業主控）'!S481</f>
        <v>0</v>
      </c>
      <c r="T481" s="706" t="s">
        <v>48</v>
      </c>
      <c r="U481" s="706"/>
      <c r="V481" s="678">
        <f>'報告書（事業主控）'!V481</f>
        <v>0</v>
      </c>
      <c r="W481" s="679"/>
      <c r="X481" s="679"/>
      <c r="Y481" s="679"/>
      <c r="Z481" s="678">
        <f>'報告書（事業主控）'!Z481</f>
        <v>0</v>
      </c>
      <c r="AA481" s="679"/>
      <c r="AB481" s="679"/>
      <c r="AC481" s="679"/>
      <c r="AD481" s="678">
        <f>'報告書（事業主控）'!AD481</f>
        <v>0</v>
      </c>
      <c r="AE481" s="679"/>
      <c r="AF481" s="679"/>
      <c r="AG481" s="679"/>
      <c r="AH481" s="678">
        <f>'報告書（事業主控）'!AH481</f>
        <v>0</v>
      </c>
      <c r="AI481" s="679"/>
      <c r="AJ481" s="679"/>
      <c r="AK481" s="680"/>
      <c r="AL481" s="407">
        <f>'報告書（事業主控）'!AL481</f>
        <v>0</v>
      </c>
      <c r="AM481" s="677"/>
      <c r="AN481" s="671">
        <f>'報告書（事業主控）'!AN481</f>
        <v>0</v>
      </c>
      <c r="AO481" s="672"/>
      <c r="AP481" s="672"/>
      <c r="AQ481" s="672"/>
      <c r="AR481" s="672"/>
      <c r="AS481" s="75"/>
      <c r="AT481" s="85"/>
    </row>
    <row r="482" spans="2:46" ht="18" customHeight="1">
      <c r="B482" s="697">
        <f>'報告書（事業主控）'!B482</f>
        <v>0</v>
      </c>
      <c r="C482" s="698"/>
      <c r="D482" s="698"/>
      <c r="E482" s="698"/>
      <c r="F482" s="698"/>
      <c r="G482" s="698"/>
      <c r="H482" s="698"/>
      <c r="I482" s="699"/>
      <c r="J482" s="697">
        <f>'報告書（事業主控）'!J482</f>
        <v>0</v>
      </c>
      <c r="K482" s="698"/>
      <c r="L482" s="698"/>
      <c r="M482" s="698"/>
      <c r="N482" s="703"/>
      <c r="O482" s="110">
        <f>'報告書（事業主控）'!O482</f>
        <v>0</v>
      </c>
      <c r="P482" s="92" t="s">
        <v>45</v>
      </c>
      <c r="Q482" s="110">
        <f>'報告書（事業主控）'!Q482</f>
        <v>0</v>
      </c>
      <c r="R482" s="92" t="s">
        <v>46</v>
      </c>
      <c r="S482" s="110">
        <f>'報告書（事業主控）'!S482</f>
        <v>0</v>
      </c>
      <c r="T482" s="705" t="s">
        <v>47</v>
      </c>
      <c r="U482" s="705"/>
      <c r="V482" s="707">
        <f>'報告書（事業主控）'!V482</f>
        <v>0</v>
      </c>
      <c r="W482" s="708"/>
      <c r="X482" s="708"/>
      <c r="Y482" s="97"/>
      <c r="Z482" s="70"/>
      <c r="AA482" s="113"/>
      <c r="AB482" s="113"/>
      <c r="AC482" s="97"/>
      <c r="AD482" s="70"/>
      <c r="AE482" s="113"/>
      <c r="AF482" s="113"/>
      <c r="AG482" s="97"/>
      <c r="AH482" s="674">
        <f>'報告書（事業主控）'!AH482</f>
        <v>0</v>
      </c>
      <c r="AI482" s="675"/>
      <c r="AJ482" s="675"/>
      <c r="AK482" s="676"/>
      <c r="AL482" s="70"/>
      <c r="AM482" s="71"/>
      <c r="AN482" s="674">
        <f>'報告書（事業主控）'!AN482</f>
        <v>0</v>
      </c>
      <c r="AO482" s="675"/>
      <c r="AP482" s="675"/>
      <c r="AQ482" s="675"/>
      <c r="AR482" s="675"/>
      <c r="AS482" s="114"/>
      <c r="AT482" s="85"/>
    </row>
    <row r="483" spans="2:46" ht="18" customHeight="1">
      <c r="B483" s="700"/>
      <c r="C483" s="701"/>
      <c r="D483" s="701"/>
      <c r="E483" s="701"/>
      <c r="F483" s="701"/>
      <c r="G483" s="701"/>
      <c r="H483" s="701"/>
      <c r="I483" s="702"/>
      <c r="J483" s="700"/>
      <c r="K483" s="701"/>
      <c r="L483" s="701"/>
      <c r="M483" s="701"/>
      <c r="N483" s="704"/>
      <c r="O483" s="115">
        <f>'報告書（事業主控）'!O483</f>
        <v>0</v>
      </c>
      <c r="P483" s="116" t="s">
        <v>45</v>
      </c>
      <c r="Q483" s="115">
        <f>'報告書（事業主控）'!Q483</f>
        <v>0</v>
      </c>
      <c r="R483" s="116" t="s">
        <v>46</v>
      </c>
      <c r="S483" s="115">
        <f>'報告書（事業主控）'!S483</f>
        <v>0</v>
      </c>
      <c r="T483" s="706" t="s">
        <v>48</v>
      </c>
      <c r="U483" s="706"/>
      <c r="V483" s="678">
        <f>'報告書（事業主控）'!V483</f>
        <v>0</v>
      </c>
      <c r="W483" s="679"/>
      <c r="X483" s="679"/>
      <c r="Y483" s="679"/>
      <c r="Z483" s="678">
        <f>'報告書（事業主控）'!Z483</f>
        <v>0</v>
      </c>
      <c r="AA483" s="679"/>
      <c r="AB483" s="679"/>
      <c r="AC483" s="679"/>
      <c r="AD483" s="678">
        <f>'報告書（事業主控）'!AD483</f>
        <v>0</v>
      </c>
      <c r="AE483" s="679"/>
      <c r="AF483" s="679"/>
      <c r="AG483" s="679"/>
      <c r="AH483" s="678">
        <f>'報告書（事業主控）'!AH483</f>
        <v>0</v>
      </c>
      <c r="AI483" s="679"/>
      <c r="AJ483" s="679"/>
      <c r="AK483" s="680"/>
      <c r="AL483" s="407">
        <f>'報告書（事業主控）'!AL483</f>
        <v>0</v>
      </c>
      <c r="AM483" s="677"/>
      <c r="AN483" s="671">
        <f>'報告書（事業主控）'!AN483</f>
        <v>0</v>
      </c>
      <c r="AO483" s="672"/>
      <c r="AP483" s="672"/>
      <c r="AQ483" s="672"/>
      <c r="AR483" s="672"/>
      <c r="AS483" s="75"/>
      <c r="AT483" s="85"/>
    </row>
    <row r="484" spans="2:46" ht="18" customHeight="1">
      <c r="B484" s="697">
        <f>'報告書（事業主控）'!B484</f>
        <v>0</v>
      </c>
      <c r="C484" s="698"/>
      <c r="D484" s="698"/>
      <c r="E484" s="698"/>
      <c r="F484" s="698"/>
      <c r="G484" s="698"/>
      <c r="H484" s="698"/>
      <c r="I484" s="699"/>
      <c r="J484" s="697">
        <f>'報告書（事業主控）'!J484</f>
        <v>0</v>
      </c>
      <c r="K484" s="698"/>
      <c r="L484" s="698"/>
      <c r="M484" s="698"/>
      <c r="N484" s="703"/>
      <c r="O484" s="110">
        <f>'報告書（事業主控）'!O484</f>
        <v>0</v>
      </c>
      <c r="P484" s="92" t="s">
        <v>45</v>
      </c>
      <c r="Q484" s="110">
        <f>'報告書（事業主控）'!Q484</f>
        <v>0</v>
      </c>
      <c r="R484" s="92" t="s">
        <v>46</v>
      </c>
      <c r="S484" s="110">
        <f>'報告書（事業主控）'!S484</f>
        <v>0</v>
      </c>
      <c r="T484" s="705" t="s">
        <v>47</v>
      </c>
      <c r="U484" s="705"/>
      <c r="V484" s="707">
        <f>'報告書（事業主控）'!V484</f>
        <v>0</v>
      </c>
      <c r="W484" s="708"/>
      <c r="X484" s="708"/>
      <c r="Y484" s="97"/>
      <c r="Z484" s="70"/>
      <c r="AA484" s="113"/>
      <c r="AB484" s="113"/>
      <c r="AC484" s="97"/>
      <c r="AD484" s="70"/>
      <c r="AE484" s="113"/>
      <c r="AF484" s="113"/>
      <c r="AG484" s="97"/>
      <c r="AH484" s="674">
        <f>'報告書（事業主控）'!AH484</f>
        <v>0</v>
      </c>
      <c r="AI484" s="675"/>
      <c r="AJ484" s="675"/>
      <c r="AK484" s="676"/>
      <c r="AL484" s="70"/>
      <c r="AM484" s="71"/>
      <c r="AN484" s="674">
        <f>'報告書（事業主控）'!AN484</f>
        <v>0</v>
      </c>
      <c r="AO484" s="675"/>
      <c r="AP484" s="675"/>
      <c r="AQ484" s="675"/>
      <c r="AR484" s="675"/>
      <c r="AS484" s="114"/>
      <c r="AT484" s="85"/>
    </row>
    <row r="485" spans="2:46" ht="18" customHeight="1">
      <c r="B485" s="700"/>
      <c r="C485" s="701"/>
      <c r="D485" s="701"/>
      <c r="E485" s="701"/>
      <c r="F485" s="701"/>
      <c r="G485" s="701"/>
      <c r="H485" s="701"/>
      <c r="I485" s="702"/>
      <c r="J485" s="700"/>
      <c r="K485" s="701"/>
      <c r="L485" s="701"/>
      <c r="M485" s="701"/>
      <c r="N485" s="704"/>
      <c r="O485" s="115">
        <f>'報告書（事業主控）'!O485</f>
        <v>0</v>
      </c>
      <c r="P485" s="116" t="s">
        <v>45</v>
      </c>
      <c r="Q485" s="115">
        <f>'報告書（事業主控）'!Q485</f>
        <v>0</v>
      </c>
      <c r="R485" s="116" t="s">
        <v>46</v>
      </c>
      <c r="S485" s="115">
        <f>'報告書（事業主控）'!S485</f>
        <v>0</v>
      </c>
      <c r="T485" s="706" t="s">
        <v>48</v>
      </c>
      <c r="U485" s="706"/>
      <c r="V485" s="678">
        <f>'報告書（事業主控）'!V485</f>
        <v>0</v>
      </c>
      <c r="W485" s="679"/>
      <c r="X485" s="679"/>
      <c r="Y485" s="679"/>
      <c r="Z485" s="678">
        <f>'報告書（事業主控）'!Z485</f>
        <v>0</v>
      </c>
      <c r="AA485" s="679"/>
      <c r="AB485" s="679"/>
      <c r="AC485" s="679"/>
      <c r="AD485" s="678">
        <f>'報告書（事業主控）'!AD485</f>
        <v>0</v>
      </c>
      <c r="AE485" s="679"/>
      <c r="AF485" s="679"/>
      <c r="AG485" s="679"/>
      <c r="AH485" s="678">
        <f>'報告書（事業主控）'!AH485</f>
        <v>0</v>
      </c>
      <c r="AI485" s="679"/>
      <c r="AJ485" s="679"/>
      <c r="AK485" s="680"/>
      <c r="AL485" s="407">
        <f>'報告書（事業主控）'!AL485</f>
        <v>0</v>
      </c>
      <c r="AM485" s="677"/>
      <c r="AN485" s="671">
        <f>'報告書（事業主控）'!AN485</f>
        <v>0</v>
      </c>
      <c r="AO485" s="672"/>
      <c r="AP485" s="672"/>
      <c r="AQ485" s="672"/>
      <c r="AR485" s="672"/>
      <c r="AS485" s="75"/>
      <c r="AT485" s="85"/>
    </row>
    <row r="486" spans="2:46" ht="18" customHeight="1">
      <c r="B486" s="697">
        <f>'報告書（事業主控）'!B486</f>
        <v>0</v>
      </c>
      <c r="C486" s="698"/>
      <c r="D486" s="698"/>
      <c r="E486" s="698"/>
      <c r="F486" s="698"/>
      <c r="G486" s="698"/>
      <c r="H486" s="698"/>
      <c r="I486" s="699"/>
      <c r="J486" s="697">
        <f>'報告書（事業主控）'!J486</f>
        <v>0</v>
      </c>
      <c r="K486" s="698"/>
      <c r="L486" s="698"/>
      <c r="M486" s="698"/>
      <c r="N486" s="703"/>
      <c r="O486" s="110">
        <f>'報告書（事業主控）'!O486</f>
        <v>0</v>
      </c>
      <c r="P486" s="92" t="s">
        <v>45</v>
      </c>
      <c r="Q486" s="110">
        <f>'報告書（事業主控）'!Q486</f>
        <v>0</v>
      </c>
      <c r="R486" s="92" t="s">
        <v>46</v>
      </c>
      <c r="S486" s="110">
        <f>'報告書（事業主控）'!S486</f>
        <v>0</v>
      </c>
      <c r="T486" s="705" t="s">
        <v>47</v>
      </c>
      <c r="U486" s="705"/>
      <c r="V486" s="707">
        <f>'報告書（事業主控）'!V486</f>
        <v>0</v>
      </c>
      <c r="W486" s="708"/>
      <c r="X486" s="708"/>
      <c r="Y486" s="97"/>
      <c r="Z486" s="70"/>
      <c r="AA486" s="113"/>
      <c r="AB486" s="113"/>
      <c r="AC486" s="97"/>
      <c r="AD486" s="70"/>
      <c r="AE486" s="113"/>
      <c r="AF486" s="113"/>
      <c r="AG486" s="97"/>
      <c r="AH486" s="674">
        <f>'報告書（事業主控）'!AH486</f>
        <v>0</v>
      </c>
      <c r="AI486" s="675"/>
      <c r="AJ486" s="675"/>
      <c r="AK486" s="676"/>
      <c r="AL486" s="70"/>
      <c r="AM486" s="71"/>
      <c r="AN486" s="674">
        <f>'報告書（事業主控）'!AN486</f>
        <v>0</v>
      </c>
      <c r="AO486" s="675"/>
      <c r="AP486" s="675"/>
      <c r="AQ486" s="675"/>
      <c r="AR486" s="675"/>
      <c r="AS486" s="114"/>
      <c r="AT486" s="85"/>
    </row>
    <row r="487" spans="2:46" ht="18" customHeight="1">
      <c r="B487" s="700"/>
      <c r="C487" s="701"/>
      <c r="D487" s="701"/>
      <c r="E487" s="701"/>
      <c r="F487" s="701"/>
      <c r="G487" s="701"/>
      <c r="H487" s="701"/>
      <c r="I487" s="702"/>
      <c r="J487" s="700"/>
      <c r="K487" s="701"/>
      <c r="L487" s="701"/>
      <c r="M487" s="701"/>
      <c r="N487" s="704"/>
      <c r="O487" s="115">
        <f>'報告書（事業主控）'!O487</f>
        <v>0</v>
      </c>
      <c r="P487" s="116" t="s">
        <v>45</v>
      </c>
      <c r="Q487" s="115">
        <f>'報告書（事業主控）'!Q487</f>
        <v>0</v>
      </c>
      <c r="R487" s="116" t="s">
        <v>46</v>
      </c>
      <c r="S487" s="115">
        <f>'報告書（事業主控）'!S487</f>
        <v>0</v>
      </c>
      <c r="T487" s="706" t="s">
        <v>48</v>
      </c>
      <c r="U487" s="706"/>
      <c r="V487" s="678">
        <f>'報告書（事業主控）'!V487</f>
        <v>0</v>
      </c>
      <c r="W487" s="679"/>
      <c r="X487" s="679"/>
      <c r="Y487" s="679"/>
      <c r="Z487" s="678">
        <f>'報告書（事業主控）'!Z487</f>
        <v>0</v>
      </c>
      <c r="AA487" s="679"/>
      <c r="AB487" s="679"/>
      <c r="AC487" s="679"/>
      <c r="AD487" s="678">
        <f>'報告書（事業主控）'!AD487</f>
        <v>0</v>
      </c>
      <c r="AE487" s="679"/>
      <c r="AF487" s="679"/>
      <c r="AG487" s="679"/>
      <c r="AH487" s="678">
        <f>'報告書（事業主控）'!AH487</f>
        <v>0</v>
      </c>
      <c r="AI487" s="679"/>
      <c r="AJ487" s="679"/>
      <c r="AK487" s="680"/>
      <c r="AL487" s="407">
        <f>'報告書（事業主控）'!AL487</f>
        <v>0</v>
      </c>
      <c r="AM487" s="677"/>
      <c r="AN487" s="671">
        <f>'報告書（事業主控）'!AN487</f>
        <v>0</v>
      </c>
      <c r="AO487" s="672"/>
      <c r="AP487" s="672"/>
      <c r="AQ487" s="672"/>
      <c r="AR487" s="672"/>
      <c r="AS487" s="75"/>
      <c r="AT487" s="85"/>
    </row>
    <row r="488" spans="2:46" ht="18" customHeight="1">
      <c r="B488" s="430" t="s">
        <v>134</v>
      </c>
      <c r="C488" s="431"/>
      <c r="D488" s="431"/>
      <c r="E488" s="432"/>
      <c r="F488" s="688">
        <f>'報告書（事業主控）'!F488</f>
        <v>0</v>
      </c>
      <c r="G488" s="689"/>
      <c r="H488" s="689"/>
      <c r="I488" s="689"/>
      <c r="J488" s="689"/>
      <c r="K488" s="689"/>
      <c r="L488" s="689"/>
      <c r="M488" s="689"/>
      <c r="N488" s="690"/>
      <c r="O488" s="786" t="s">
        <v>62</v>
      </c>
      <c r="P488" s="787"/>
      <c r="Q488" s="787"/>
      <c r="R488" s="787"/>
      <c r="S488" s="787"/>
      <c r="T488" s="787"/>
      <c r="U488" s="788"/>
      <c r="V488" s="674">
        <f>'報告書（事業主控）'!V488</f>
        <v>0</v>
      </c>
      <c r="W488" s="675"/>
      <c r="X488" s="675"/>
      <c r="Y488" s="676"/>
      <c r="Z488" s="70"/>
      <c r="AA488" s="113"/>
      <c r="AB488" s="113"/>
      <c r="AC488" s="97"/>
      <c r="AD488" s="70"/>
      <c r="AE488" s="113"/>
      <c r="AF488" s="113"/>
      <c r="AG488" s="97"/>
      <c r="AH488" s="674">
        <f>'報告書（事業主控）'!AH488</f>
        <v>0</v>
      </c>
      <c r="AI488" s="675"/>
      <c r="AJ488" s="675"/>
      <c r="AK488" s="676"/>
      <c r="AL488" s="70"/>
      <c r="AM488" s="71"/>
      <c r="AN488" s="674">
        <f>'報告書（事業主控）'!AN488</f>
        <v>0</v>
      </c>
      <c r="AO488" s="675"/>
      <c r="AP488" s="675"/>
      <c r="AQ488" s="675"/>
      <c r="AR488" s="675"/>
      <c r="AS488" s="114"/>
      <c r="AT488" s="85"/>
    </row>
    <row r="489" spans="2:46" ht="18" customHeight="1">
      <c r="B489" s="433"/>
      <c r="C489" s="434"/>
      <c r="D489" s="434"/>
      <c r="E489" s="435"/>
      <c r="F489" s="691"/>
      <c r="G489" s="692"/>
      <c r="H489" s="692"/>
      <c r="I489" s="692"/>
      <c r="J489" s="692"/>
      <c r="K489" s="692"/>
      <c r="L489" s="692"/>
      <c r="M489" s="692"/>
      <c r="N489" s="693"/>
      <c r="O489" s="789"/>
      <c r="P489" s="790"/>
      <c r="Q489" s="790"/>
      <c r="R489" s="790"/>
      <c r="S489" s="790"/>
      <c r="T489" s="790"/>
      <c r="U489" s="791"/>
      <c r="V489" s="401">
        <f>'報告書（事業主控）'!V489</f>
        <v>0</v>
      </c>
      <c r="W489" s="640"/>
      <c r="X489" s="640"/>
      <c r="Y489" s="643"/>
      <c r="Z489" s="401">
        <f>'報告書（事業主控）'!Z489</f>
        <v>0</v>
      </c>
      <c r="AA489" s="641"/>
      <c r="AB489" s="641"/>
      <c r="AC489" s="642"/>
      <c r="AD489" s="401">
        <f>'報告書（事業主控）'!AD489</f>
        <v>0</v>
      </c>
      <c r="AE489" s="641"/>
      <c r="AF489" s="641"/>
      <c r="AG489" s="642"/>
      <c r="AH489" s="401">
        <f>'報告書（事業主控）'!AH489</f>
        <v>0</v>
      </c>
      <c r="AI489" s="402"/>
      <c r="AJ489" s="402"/>
      <c r="AK489" s="402"/>
      <c r="AL489" s="340"/>
      <c r="AM489" s="341"/>
      <c r="AN489" s="401">
        <f>'報告書（事業主控）'!AN489</f>
        <v>0</v>
      </c>
      <c r="AO489" s="640"/>
      <c r="AP489" s="640"/>
      <c r="AQ489" s="640"/>
      <c r="AR489" s="640"/>
      <c r="AS489" s="327"/>
      <c r="AT489" s="85"/>
    </row>
    <row r="490" spans="2:46" ht="18" customHeight="1">
      <c r="B490" s="436"/>
      <c r="C490" s="437"/>
      <c r="D490" s="437"/>
      <c r="E490" s="438"/>
      <c r="F490" s="694"/>
      <c r="G490" s="695"/>
      <c r="H490" s="695"/>
      <c r="I490" s="695"/>
      <c r="J490" s="695"/>
      <c r="K490" s="695"/>
      <c r="L490" s="695"/>
      <c r="M490" s="695"/>
      <c r="N490" s="696"/>
      <c r="O490" s="792"/>
      <c r="P490" s="793"/>
      <c r="Q490" s="793"/>
      <c r="R490" s="793"/>
      <c r="S490" s="793"/>
      <c r="T490" s="793"/>
      <c r="U490" s="794"/>
      <c r="V490" s="671">
        <f>'報告書（事業主控）'!V490</f>
        <v>0</v>
      </c>
      <c r="W490" s="672"/>
      <c r="X490" s="672"/>
      <c r="Y490" s="673"/>
      <c r="Z490" s="671">
        <f>'報告書（事業主控）'!Z490</f>
        <v>0</v>
      </c>
      <c r="AA490" s="672"/>
      <c r="AB490" s="672"/>
      <c r="AC490" s="673"/>
      <c r="AD490" s="671">
        <f>'報告書（事業主控）'!AD490</f>
        <v>0</v>
      </c>
      <c r="AE490" s="672"/>
      <c r="AF490" s="672"/>
      <c r="AG490" s="673"/>
      <c r="AH490" s="671">
        <f>'報告書（事業主控）'!AH490</f>
        <v>0</v>
      </c>
      <c r="AI490" s="672"/>
      <c r="AJ490" s="672"/>
      <c r="AK490" s="673"/>
      <c r="AL490" s="74"/>
      <c r="AM490" s="75"/>
      <c r="AN490" s="671">
        <f>'報告書（事業主控）'!AN490</f>
        <v>0</v>
      </c>
      <c r="AO490" s="672"/>
      <c r="AP490" s="672"/>
      <c r="AQ490" s="672"/>
      <c r="AR490" s="672"/>
      <c r="AS490" s="75"/>
      <c r="AT490" s="85"/>
    </row>
    <row r="491" spans="2:46" ht="18" customHeight="1">
      <c r="AN491" s="670">
        <f>'報告書（事業主控）'!AN491</f>
        <v>0</v>
      </c>
      <c r="AO491" s="670"/>
      <c r="AP491" s="670"/>
      <c r="AQ491" s="670"/>
      <c r="AR491" s="670"/>
      <c r="AS491" s="85"/>
      <c r="AT491" s="85"/>
    </row>
    <row r="492" spans="2:46" ht="31.5" customHeight="1">
      <c r="AN492" s="132"/>
      <c r="AO492" s="132"/>
      <c r="AP492" s="132"/>
      <c r="AQ492" s="132"/>
      <c r="AR492" s="132"/>
      <c r="AS492" s="85"/>
      <c r="AT492" s="85"/>
    </row>
    <row r="493" spans="2:46" ht="7.5" customHeight="1">
      <c r="X493" s="84"/>
      <c r="Y493" s="84"/>
      <c r="Z493" s="85"/>
      <c r="AA493" s="85"/>
      <c r="AB493" s="85"/>
      <c r="AC493" s="85"/>
      <c r="AD493" s="85"/>
      <c r="AE493" s="85"/>
      <c r="AF493" s="85"/>
      <c r="AG493" s="85"/>
      <c r="AH493" s="85"/>
      <c r="AI493" s="85"/>
      <c r="AJ493" s="85"/>
      <c r="AK493" s="85"/>
      <c r="AL493" s="85"/>
      <c r="AM493" s="85"/>
      <c r="AN493" s="85"/>
      <c r="AO493" s="85"/>
      <c r="AP493" s="85"/>
      <c r="AQ493" s="85"/>
      <c r="AR493" s="85"/>
      <c r="AS493" s="85"/>
    </row>
    <row r="494" spans="2:46" ht="10.5" customHeight="1">
      <c r="X494" s="84"/>
      <c r="Y494" s="84"/>
      <c r="Z494" s="85"/>
      <c r="AA494" s="85"/>
      <c r="AB494" s="85"/>
      <c r="AC494" s="85"/>
      <c r="AD494" s="85"/>
      <c r="AE494" s="85"/>
      <c r="AF494" s="85"/>
      <c r="AG494" s="85"/>
      <c r="AH494" s="85"/>
      <c r="AI494" s="85"/>
      <c r="AJ494" s="85"/>
      <c r="AK494" s="85"/>
      <c r="AL494" s="85"/>
      <c r="AM494" s="85"/>
      <c r="AN494" s="85"/>
      <c r="AO494" s="85"/>
      <c r="AP494" s="85"/>
      <c r="AQ494" s="85"/>
      <c r="AR494" s="85"/>
      <c r="AS494" s="85"/>
    </row>
    <row r="495" spans="2:46" ht="5.25" customHeight="1">
      <c r="X495" s="84"/>
      <c r="Y495" s="84"/>
      <c r="Z495" s="85"/>
      <c r="AA495" s="85"/>
      <c r="AB495" s="85"/>
      <c r="AC495" s="85"/>
      <c r="AD495" s="85"/>
      <c r="AE495" s="85"/>
      <c r="AF495" s="85"/>
      <c r="AG495" s="85"/>
      <c r="AH495" s="85"/>
      <c r="AI495" s="85"/>
      <c r="AJ495" s="85"/>
      <c r="AK495" s="85"/>
      <c r="AL495" s="85"/>
      <c r="AM495" s="85"/>
      <c r="AN495" s="85"/>
      <c r="AO495" s="85"/>
      <c r="AP495" s="85"/>
      <c r="AQ495" s="85"/>
      <c r="AR495" s="85"/>
      <c r="AS495" s="85"/>
    </row>
    <row r="496" spans="2:46" ht="5.25" customHeight="1">
      <c r="X496" s="84"/>
      <c r="Y496" s="84"/>
      <c r="Z496" s="85"/>
      <c r="AA496" s="85"/>
      <c r="AB496" s="85"/>
      <c r="AC496" s="85"/>
      <c r="AD496" s="85"/>
      <c r="AE496" s="85"/>
      <c r="AF496" s="85"/>
      <c r="AG496" s="85"/>
      <c r="AH496" s="85"/>
      <c r="AI496" s="85"/>
      <c r="AJ496" s="85"/>
      <c r="AK496" s="85"/>
      <c r="AL496" s="85"/>
      <c r="AM496" s="85"/>
      <c r="AN496" s="85"/>
      <c r="AO496" s="85"/>
      <c r="AP496" s="85"/>
      <c r="AQ496" s="85"/>
      <c r="AR496" s="85"/>
      <c r="AS496" s="85"/>
    </row>
    <row r="497" spans="2:46" ht="5.25" customHeight="1">
      <c r="X497" s="84"/>
      <c r="Y497" s="84"/>
      <c r="Z497" s="85"/>
      <c r="AA497" s="85"/>
      <c r="AB497" s="85"/>
      <c r="AC497" s="85"/>
      <c r="AD497" s="85"/>
      <c r="AE497" s="85"/>
      <c r="AF497" s="85"/>
      <c r="AG497" s="85"/>
      <c r="AH497" s="85"/>
      <c r="AI497" s="85"/>
      <c r="AJ497" s="85"/>
      <c r="AK497" s="85"/>
      <c r="AL497" s="85"/>
      <c r="AM497" s="85"/>
      <c r="AN497" s="85"/>
      <c r="AO497" s="85"/>
      <c r="AP497" s="85"/>
      <c r="AQ497" s="85"/>
      <c r="AR497" s="85"/>
      <c r="AS497" s="85"/>
    </row>
    <row r="498" spans="2:46" ht="5.25" customHeight="1">
      <c r="X498" s="84"/>
      <c r="Y498" s="84"/>
      <c r="Z498" s="85"/>
      <c r="AA498" s="85"/>
      <c r="AB498" s="85"/>
      <c r="AC498" s="85"/>
      <c r="AD498" s="85"/>
      <c r="AE498" s="85"/>
      <c r="AF498" s="85"/>
      <c r="AG498" s="85"/>
      <c r="AH498" s="85"/>
      <c r="AI498" s="85"/>
      <c r="AJ498" s="85"/>
      <c r="AK498" s="85"/>
      <c r="AL498" s="85"/>
      <c r="AM498" s="85"/>
      <c r="AN498" s="85"/>
      <c r="AO498" s="85"/>
      <c r="AP498" s="85"/>
      <c r="AQ498" s="85"/>
      <c r="AR498" s="85"/>
      <c r="AS498" s="85"/>
    </row>
    <row r="499" spans="2:46" ht="17.25" customHeight="1">
      <c r="B499" s="86" t="s">
        <v>50</v>
      </c>
      <c r="L499" s="85"/>
      <c r="M499" s="85"/>
      <c r="N499" s="85"/>
      <c r="O499" s="85"/>
      <c r="P499" s="85"/>
      <c r="Q499" s="85"/>
      <c r="R499" s="85"/>
      <c r="S499" s="87"/>
      <c r="T499" s="87"/>
      <c r="U499" s="87"/>
      <c r="V499" s="87"/>
      <c r="W499" s="87"/>
      <c r="X499" s="85"/>
      <c r="Y499" s="85"/>
      <c r="Z499" s="85"/>
      <c r="AA499" s="85"/>
      <c r="AB499" s="85"/>
      <c r="AC499" s="85"/>
      <c r="AL499" s="88"/>
      <c r="AM499" s="88"/>
      <c r="AN499" s="88"/>
      <c r="AO499" s="88"/>
    </row>
    <row r="500" spans="2:46" ht="12.75" customHeight="1">
      <c r="L500" s="85"/>
      <c r="M500" s="89"/>
      <c r="N500" s="89"/>
      <c r="O500" s="89"/>
      <c r="P500" s="89"/>
      <c r="Q500" s="89"/>
      <c r="R500" s="89"/>
      <c r="S500" s="89"/>
      <c r="T500" s="90"/>
      <c r="U500" s="90"/>
      <c r="V500" s="90"/>
      <c r="W500" s="90"/>
      <c r="X500" s="90"/>
      <c r="Y500" s="90"/>
      <c r="Z500" s="90"/>
      <c r="AA500" s="89"/>
      <c r="AB500" s="89"/>
      <c r="AC500" s="89"/>
      <c r="AL500" s="88"/>
      <c r="AM500" s="850" t="s">
        <v>327</v>
      </c>
      <c r="AN500" s="851"/>
      <c r="AO500" s="851"/>
      <c r="AP500" s="852"/>
    </row>
    <row r="501" spans="2:46" ht="12.75" customHeight="1">
      <c r="L501" s="85"/>
      <c r="M501" s="89"/>
      <c r="N501" s="89"/>
      <c r="O501" s="89"/>
      <c r="P501" s="89"/>
      <c r="Q501" s="89"/>
      <c r="R501" s="89"/>
      <c r="S501" s="89"/>
      <c r="T501" s="90"/>
      <c r="U501" s="90"/>
      <c r="V501" s="90"/>
      <c r="W501" s="90"/>
      <c r="X501" s="90"/>
      <c r="Y501" s="90"/>
      <c r="Z501" s="90"/>
      <c r="AA501" s="89"/>
      <c r="AB501" s="89"/>
      <c r="AC501" s="89"/>
      <c r="AL501" s="88"/>
      <c r="AM501" s="853"/>
      <c r="AN501" s="854"/>
      <c r="AO501" s="854"/>
      <c r="AP501" s="855"/>
    </row>
    <row r="502" spans="2:46" ht="12.75" customHeight="1">
      <c r="L502" s="85"/>
      <c r="M502" s="89"/>
      <c r="N502" s="89"/>
      <c r="O502" s="89"/>
      <c r="P502" s="89"/>
      <c r="Q502" s="89"/>
      <c r="R502" s="89"/>
      <c r="S502" s="89"/>
      <c r="T502" s="89"/>
      <c r="U502" s="89"/>
      <c r="V502" s="89"/>
      <c r="W502" s="89"/>
      <c r="X502" s="89"/>
      <c r="Y502" s="89"/>
      <c r="Z502" s="89"/>
      <c r="AA502" s="89"/>
      <c r="AB502" s="89"/>
      <c r="AC502" s="89"/>
      <c r="AL502" s="88"/>
      <c r="AM502" s="88"/>
      <c r="AN502" s="396"/>
      <c r="AO502" s="396"/>
    </row>
    <row r="503" spans="2:46" ht="6" customHeight="1">
      <c r="L503" s="85"/>
      <c r="M503" s="89"/>
      <c r="N503" s="89"/>
      <c r="O503" s="89"/>
      <c r="P503" s="89"/>
      <c r="Q503" s="89"/>
      <c r="R503" s="89"/>
      <c r="S503" s="89"/>
      <c r="T503" s="89"/>
      <c r="U503" s="89"/>
      <c r="V503" s="89"/>
      <c r="W503" s="89"/>
      <c r="X503" s="89"/>
      <c r="Y503" s="89"/>
      <c r="Z503" s="89"/>
      <c r="AA503" s="89"/>
      <c r="AB503" s="89"/>
      <c r="AC503" s="89"/>
      <c r="AL503" s="88"/>
      <c r="AM503" s="88"/>
    </row>
    <row r="504" spans="2:46" ht="12.75" customHeight="1">
      <c r="B504" s="725" t="s">
        <v>2</v>
      </c>
      <c r="C504" s="726"/>
      <c r="D504" s="726"/>
      <c r="E504" s="726"/>
      <c r="F504" s="726"/>
      <c r="G504" s="726"/>
      <c r="H504" s="726"/>
      <c r="I504" s="726"/>
      <c r="J504" s="750" t="s">
        <v>10</v>
      </c>
      <c r="K504" s="750"/>
      <c r="L504" s="91" t="s">
        <v>3</v>
      </c>
      <c r="M504" s="750" t="s">
        <v>11</v>
      </c>
      <c r="N504" s="750"/>
      <c r="O504" s="756" t="s">
        <v>12</v>
      </c>
      <c r="P504" s="750"/>
      <c r="Q504" s="750"/>
      <c r="R504" s="750"/>
      <c r="S504" s="750"/>
      <c r="T504" s="750"/>
      <c r="U504" s="750" t="s">
        <v>13</v>
      </c>
      <c r="V504" s="750"/>
      <c r="W504" s="750"/>
      <c r="X504" s="85"/>
      <c r="Y504" s="85"/>
      <c r="Z504" s="85"/>
      <c r="AA504" s="85"/>
      <c r="AB504" s="85"/>
      <c r="AC504" s="85"/>
      <c r="AD504" s="92"/>
      <c r="AE504" s="92"/>
      <c r="AF504" s="92"/>
      <c r="AG504" s="92"/>
      <c r="AH504" s="92"/>
      <c r="AI504" s="92"/>
      <c r="AJ504" s="92"/>
      <c r="AK504" s="85"/>
      <c r="AL504" s="520">
        <f ca="1">$AL$9</f>
        <v>30</v>
      </c>
      <c r="AM504" s="521"/>
      <c r="AN504" s="681" t="s">
        <v>4</v>
      </c>
      <c r="AO504" s="681"/>
      <c r="AP504" s="521">
        <v>13</v>
      </c>
      <c r="AQ504" s="521"/>
      <c r="AR504" s="681" t="s">
        <v>5</v>
      </c>
      <c r="AS504" s="747"/>
      <c r="AT504" s="85"/>
    </row>
    <row r="505" spans="2:46" ht="13.5" customHeight="1">
      <c r="B505" s="726"/>
      <c r="C505" s="726"/>
      <c r="D505" s="726"/>
      <c r="E505" s="726"/>
      <c r="F505" s="726"/>
      <c r="G505" s="726"/>
      <c r="H505" s="726"/>
      <c r="I505" s="726"/>
      <c r="J505" s="535">
        <f>$J$10</f>
        <v>0</v>
      </c>
      <c r="K505" s="473">
        <f>$K$10</f>
        <v>0</v>
      </c>
      <c r="L505" s="537">
        <f>$L$10</f>
        <v>0</v>
      </c>
      <c r="M505" s="476">
        <f>$M$10</f>
        <v>0</v>
      </c>
      <c r="N505" s="473">
        <f>$N$10</f>
        <v>0</v>
      </c>
      <c r="O505" s="476">
        <f>$O$10</f>
        <v>0</v>
      </c>
      <c r="P505" s="470">
        <f>$P$10</f>
        <v>0</v>
      </c>
      <c r="Q505" s="470">
        <f>$Q$10</f>
        <v>0</v>
      </c>
      <c r="R505" s="470">
        <f>$R$10</f>
        <v>0</v>
      </c>
      <c r="S505" s="470">
        <f>$S$10</f>
        <v>0</v>
      </c>
      <c r="T505" s="473">
        <f>$T$10</f>
        <v>0</v>
      </c>
      <c r="U505" s="476">
        <f>$U$10</f>
        <v>0</v>
      </c>
      <c r="V505" s="470">
        <f>$V$10</f>
        <v>0</v>
      </c>
      <c r="W505" s="473">
        <f>$W$10</f>
        <v>0</v>
      </c>
      <c r="X505" s="85"/>
      <c r="Y505" s="85"/>
      <c r="Z505" s="85"/>
      <c r="AA505" s="85"/>
      <c r="AB505" s="85"/>
      <c r="AC505" s="85"/>
      <c r="AD505" s="92"/>
      <c r="AE505" s="92"/>
      <c r="AF505" s="92"/>
      <c r="AG505" s="92"/>
      <c r="AH505" s="92"/>
      <c r="AI505" s="92"/>
      <c r="AJ505" s="92"/>
      <c r="AK505" s="85"/>
      <c r="AL505" s="522"/>
      <c r="AM505" s="523"/>
      <c r="AN505" s="682"/>
      <c r="AO505" s="682"/>
      <c r="AP505" s="523"/>
      <c r="AQ505" s="523"/>
      <c r="AR505" s="682"/>
      <c r="AS505" s="764"/>
      <c r="AT505" s="85"/>
    </row>
    <row r="506" spans="2:46" ht="9" customHeight="1">
      <c r="B506" s="726"/>
      <c r="C506" s="726"/>
      <c r="D506" s="726"/>
      <c r="E506" s="726"/>
      <c r="F506" s="726"/>
      <c r="G506" s="726"/>
      <c r="H506" s="726"/>
      <c r="I506" s="726"/>
      <c r="J506" s="536"/>
      <c r="K506" s="474"/>
      <c r="L506" s="538"/>
      <c r="M506" s="477"/>
      <c r="N506" s="474"/>
      <c r="O506" s="477"/>
      <c r="P506" s="471"/>
      <c r="Q506" s="471"/>
      <c r="R506" s="471"/>
      <c r="S506" s="471"/>
      <c r="T506" s="474"/>
      <c r="U506" s="477"/>
      <c r="V506" s="471"/>
      <c r="W506" s="474"/>
      <c r="X506" s="85"/>
      <c r="Y506" s="85"/>
      <c r="Z506" s="85"/>
      <c r="AA506" s="85"/>
      <c r="AB506" s="85"/>
      <c r="AC506" s="85"/>
      <c r="AD506" s="92"/>
      <c r="AE506" s="92"/>
      <c r="AF506" s="92"/>
      <c r="AG506" s="92"/>
      <c r="AH506" s="92"/>
      <c r="AI506" s="92"/>
      <c r="AJ506" s="92"/>
      <c r="AK506" s="85"/>
      <c r="AL506" s="524"/>
      <c r="AM506" s="525"/>
      <c r="AN506" s="683"/>
      <c r="AO506" s="683"/>
      <c r="AP506" s="525"/>
      <c r="AQ506" s="525"/>
      <c r="AR506" s="683"/>
      <c r="AS506" s="749"/>
      <c r="AT506" s="85"/>
    </row>
    <row r="507" spans="2:46" ht="6" customHeight="1">
      <c r="B507" s="727"/>
      <c r="C507" s="727"/>
      <c r="D507" s="727"/>
      <c r="E507" s="727"/>
      <c r="F507" s="727"/>
      <c r="G507" s="727"/>
      <c r="H507" s="727"/>
      <c r="I507" s="727"/>
      <c r="J507" s="536"/>
      <c r="K507" s="475"/>
      <c r="L507" s="539"/>
      <c r="M507" s="478"/>
      <c r="N507" s="475"/>
      <c r="O507" s="478"/>
      <c r="P507" s="472"/>
      <c r="Q507" s="472"/>
      <c r="R507" s="472"/>
      <c r="S507" s="472"/>
      <c r="T507" s="475"/>
      <c r="U507" s="478"/>
      <c r="V507" s="472"/>
      <c r="W507" s="475"/>
      <c r="X507" s="85"/>
      <c r="Y507" s="85"/>
      <c r="Z507" s="85"/>
      <c r="AA507" s="85"/>
      <c r="AB507" s="85"/>
      <c r="AC507" s="85"/>
      <c r="AD507" s="85"/>
      <c r="AE507" s="85"/>
      <c r="AF507" s="85"/>
      <c r="AG507" s="85"/>
      <c r="AH507" s="85"/>
      <c r="AI507" s="85"/>
      <c r="AJ507" s="85"/>
      <c r="AK507" s="85"/>
      <c r="AT507" s="85"/>
    </row>
    <row r="508" spans="2:46" ht="15" customHeight="1">
      <c r="B508" s="709" t="s">
        <v>51</v>
      </c>
      <c r="C508" s="710"/>
      <c r="D508" s="710"/>
      <c r="E508" s="710"/>
      <c r="F508" s="710"/>
      <c r="G508" s="710"/>
      <c r="H508" s="710"/>
      <c r="I508" s="711"/>
      <c r="J508" s="709" t="s">
        <v>6</v>
      </c>
      <c r="K508" s="710"/>
      <c r="L508" s="710"/>
      <c r="M508" s="710"/>
      <c r="N508" s="718"/>
      <c r="O508" s="721" t="s">
        <v>52</v>
      </c>
      <c r="P508" s="710"/>
      <c r="Q508" s="710"/>
      <c r="R508" s="710"/>
      <c r="S508" s="710"/>
      <c r="T508" s="710"/>
      <c r="U508" s="711"/>
      <c r="V508" s="93" t="s">
        <v>53</v>
      </c>
      <c r="W508" s="94"/>
      <c r="X508" s="94"/>
      <c r="Y508" s="724" t="s">
        <v>54</v>
      </c>
      <c r="Z508" s="724"/>
      <c r="AA508" s="724"/>
      <c r="AB508" s="724"/>
      <c r="AC508" s="724"/>
      <c r="AD508" s="724"/>
      <c r="AE508" s="724"/>
      <c r="AF508" s="724"/>
      <c r="AG508" s="724"/>
      <c r="AH508" s="724"/>
      <c r="AI508" s="94"/>
      <c r="AJ508" s="94"/>
      <c r="AK508" s="95"/>
      <c r="AL508" s="785" t="s">
        <v>55</v>
      </c>
      <c r="AM508" s="785"/>
      <c r="AN508" s="777" t="s">
        <v>61</v>
      </c>
      <c r="AO508" s="777"/>
      <c r="AP508" s="777"/>
      <c r="AQ508" s="777"/>
      <c r="AR508" s="777"/>
      <c r="AS508" s="778"/>
      <c r="AT508" s="85"/>
    </row>
    <row r="509" spans="2:46" ht="13.5" customHeight="1">
      <c r="B509" s="712"/>
      <c r="C509" s="713"/>
      <c r="D509" s="713"/>
      <c r="E509" s="713"/>
      <c r="F509" s="713"/>
      <c r="G509" s="713"/>
      <c r="H509" s="713"/>
      <c r="I509" s="714"/>
      <c r="J509" s="712"/>
      <c r="K509" s="713"/>
      <c r="L509" s="713"/>
      <c r="M509" s="713"/>
      <c r="N509" s="719"/>
      <c r="O509" s="722"/>
      <c r="P509" s="713"/>
      <c r="Q509" s="713"/>
      <c r="R509" s="713"/>
      <c r="S509" s="713"/>
      <c r="T509" s="713"/>
      <c r="U509" s="714"/>
      <c r="V509" s="728" t="s">
        <v>7</v>
      </c>
      <c r="W509" s="729"/>
      <c r="X509" s="729"/>
      <c r="Y509" s="730"/>
      <c r="Z509" s="734" t="s">
        <v>16</v>
      </c>
      <c r="AA509" s="735"/>
      <c r="AB509" s="735"/>
      <c r="AC509" s="736"/>
      <c r="AD509" s="740" t="s">
        <v>17</v>
      </c>
      <c r="AE509" s="741"/>
      <c r="AF509" s="741"/>
      <c r="AG509" s="742"/>
      <c r="AH509" s="746" t="s">
        <v>135</v>
      </c>
      <c r="AI509" s="681"/>
      <c r="AJ509" s="681"/>
      <c r="AK509" s="747"/>
      <c r="AL509" s="684" t="s">
        <v>18</v>
      </c>
      <c r="AM509" s="685"/>
      <c r="AN509" s="757" t="s">
        <v>19</v>
      </c>
      <c r="AO509" s="758"/>
      <c r="AP509" s="758"/>
      <c r="AQ509" s="758"/>
      <c r="AR509" s="759"/>
      <c r="AS509" s="760"/>
      <c r="AT509" s="85"/>
    </row>
    <row r="510" spans="2:46" ht="13.5" customHeight="1">
      <c r="B510" s="808"/>
      <c r="C510" s="809"/>
      <c r="D510" s="809"/>
      <c r="E510" s="809"/>
      <c r="F510" s="809"/>
      <c r="G510" s="809"/>
      <c r="H510" s="809"/>
      <c r="I510" s="810"/>
      <c r="J510" s="808"/>
      <c r="K510" s="809"/>
      <c r="L510" s="809"/>
      <c r="M510" s="809"/>
      <c r="N510" s="811"/>
      <c r="O510" s="820"/>
      <c r="P510" s="809"/>
      <c r="Q510" s="809"/>
      <c r="R510" s="809"/>
      <c r="S510" s="809"/>
      <c r="T510" s="809"/>
      <c r="U510" s="810"/>
      <c r="V510" s="731"/>
      <c r="W510" s="732"/>
      <c r="X510" s="732"/>
      <c r="Y510" s="733"/>
      <c r="Z510" s="737"/>
      <c r="AA510" s="738"/>
      <c r="AB510" s="738"/>
      <c r="AC510" s="739"/>
      <c r="AD510" s="743"/>
      <c r="AE510" s="744"/>
      <c r="AF510" s="744"/>
      <c r="AG510" s="745"/>
      <c r="AH510" s="748"/>
      <c r="AI510" s="683"/>
      <c r="AJ510" s="683"/>
      <c r="AK510" s="749"/>
      <c r="AL510" s="686"/>
      <c r="AM510" s="687"/>
      <c r="AN510" s="799"/>
      <c r="AO510" s="799"/>
      <c r="AP510" s="799"/>
      <c r="AQ510" s="799"/>
      <c r="AR510" s="799"/>
      <c r="AS510" s="800"/>
      <c r="AT510" s="85"/>
    </row>
    <row r="511" spans="2:46" ht="18" customHeight="1">
      <c r="B511" s="751">
        <f>'報告書（事業主控）'!B511</f>
        <v>0</v>
      </c>
      <c r="C511" s="752"/>
      <c r="D511" s="752"/>
      <c r="E511" s="752"/>
      <c r="F511" s="752"/>
      <c r="G511" s="752"/>
      <c r="H511" s="752"/>
      <c r="I511" s="753"/>
      <c r="J511" s="751">
        <f>'報告書（事業主控）'!J511</f>
        <v>0</v>
      </c>
      <c r="K511" s="752"/>
      <c r="L511" s="752"/>
      <c r="M511" s="752"/>
      <c r="N511" s="754"/>
      <c r="O511" s="106">
        <f>'報告書（事業主控）'!O511</f>
        <v>0</v>
      </c>
      <c r="P511" s="107" t="s">
        <v>45</v>
      </c>
      <c r="Q511" s="106">
        <f>'報告書（事業主控）'!Q511</f>
        <v>0</v>
      </c>
      <c r="R511" s="107" t="s">
        <v>46</v>
      </c>
      <c r="S511" s="106">
        <f>'報告書（事業主控）'!S511</f>
        <v>0</v>
      </c>
      <c r="T511" s="755" t="s">
        <v>47</v>
      </c>
      <c r="U511" s="755"/>
      <c r="V511" s="707">
        <f>'報告書（事業主控）'!V511</f>
        <v>0</v>
      </c>
      <c r="W511" s="708"/>
      <c r="X511" s="708"/>
      <c r="Y511" s="96" t="s">
        <v>8</v>
      </c>
      <c r="Z511" s="70"/>
      <c r="AA511" s="113"/>
      <c r="AB511" s="113"/>
      <c r="AC511" s="96" t="s">
        <v>8</v>
      </c>
      <c r="AD511" s="70"/>
      <c r="AE511" s="113"/>
      <c r="AF511" s="113"/>
      <c r="AG511" s="109" t="s">
        <v>8</v>
      </c>
      <c r="AH511" s="815">
        <f>'報告書（事業主控）'!AH511</f>
        <v>0</v>
      </c>
      <c r="AI511" s="816"/>
      <c r="AJ511" s="816"/>
      <c r="AK511" s="817"/>
      <c r="AL511" s="70"/>
      <c r="AM511" s="71"/>
      <c r="AN511" s="674">
        <f>'報告書（事業主控）'!AN511</f>
        <v>0</v>
      </c>
      <c r="AO511" s="675"/>
      <c r="AP511" s="675"/>
      <c r="AQ511" s="675"/>
      <c r="AR511" s="675"/>
      <c r="AS511" s="109" t="s">
        <v>8</v>
      </c>
      <c r="AT511" s="85"/>
    </row>
    <row r="512" spans="2:46" ht="18" customHeight="1">
      <c r="B512" s="700"/>
      <c r="C512" s="701"/>
      <c r="D512" s="701"/>
      <c r="E512" s="701"/>
      <c r="F512" s="701"/>
      <c r="G512" s="701"/>
      <c r="H512" s="701"/>
      <c r="I512" s="702"/>
      <c r="J512" s="700"/>
      <c r="K512" s="701"/>
      <c r="L512" s="701"/>
      <c r="M512" s="701"/>
      <c r="N512" s="704"/>
      <c r="O512" s="115">
        <f>'報告書（事業主控）'!O512</f>
        <v>0</v>
      </c>
      <c r="P512" s="116" t="s">
        <v>45</v>
      </c>
      <c r="Q512" s="115">
        <f>'報告書（事業主控）'!Q512</f>
        <v>0</v>
      </c>
      <c r="R512" s="116" t="s">
        <v>46</v>
      </c>
      <c r="S512" s="115">
        <f>'報告書（事業主控）'!S512</f>
        <v>0</v>
      </c>
      <c r="T512" s="706" t="s">
        <v>48</v>
      </c>
      <c r="U512" s="706"/>
      <c r="V512" s="671">
        <f>'報告書（事業主控）'!V512</f>
        <v>0</v>
      </c>
      <c r="W512" s="672"/>
      <c r="X512" s="672"/>
      <c r="Y512" s="672"/>
      <c r="Z512" s="671">
        <f>'報告書（事業主控）'!Z512</f>
        <v>0</v>
      </c>
      <c r="AA512" s="672"/>
      <c r="AB512" s="672"/>
      <c r="AC512" s="672"/>
      <c r="AD512" s="671">
        <f>'報告書（事業主控）'!AD512</f>
        <v>0</v>
      </c>
      <c r="AE512" s="672"/>
      <c r="AF512" s="672"/>
      <c r="AG512" s="673"/>
      <c r="AH512" s="671">
        <f>'報告書（事業主控）'!AH512</f>
        <v>0</v>
      </c>
      <c r="AI512" s="672"/>
      <c r="AJ512" s="672"/>
      <c r="AK512" s="673"/>
      <c r="AL512" s="407">
        <f>'報告書（事業主控）'!AL512</f>
        <v>0</v>
      </c>
      <c r="AM512" s="677"/>
      <c r="AN512" s="671">
        <f>'報告書（事業主控）'!AN512</f>
        <v>0</v>
      </c>
      <c r="AO512" s="672"/>
      <c r="AP512" s="672"/>
      <c r="AQ512" s="672"/>
      <c r="AR512" s="672"/>
      <c r="AS512" s="75"/>
      <c r="AT512" s="85"/>
    </row>
    <row r="513" spans="2:46" ht="18" customHeight="1">
      <c r="B513" s="697">
        <f>'報告書（事業主控）'!B513</f>
        <v>0</v>
      </c>
      <c r="C513" s="698"/>
      <c r="D513" s="698"/>
      <c r="E513" s="698"/>
      <c r="F513" s="698"/>
      <c r="G513" s="698"/>
      <c r="H513" s="698"/>
      <c r="I513" s="699"/>
      <c r="J513" s="697">
        <f>'報告書（事業主控）'!J513</f>
        <v>0</v>
      </c>
      <c r="K513" s="698"/>
      <c r="L513" s="698"/>
      <c r="M513" s="698"/>
      <c r="N513" s="703"/>
      <c r="O513" s="110">
        <f>'報告書（事業主控）'!O513</f>
        <v>0</v>
      </c>
      <c r="P513" s="92" t="s">
        <v>45</v>
      </c>
      <c r="Q513" s="110">
        <f>'報告書（事業主控）'!Q513</f>
        <v>0</v>
      </c>
      <c r="R513" s="92" t="s">
        <v>46</v>
      </c>
      <c r="S513" s="110">
        <f>'報告書（事業主控）'!S513</f>
        <v>0</v>
      </c>
      <c r="T513" s="705" t="s">
        <v>47</v>
      </c>
      <c r="U513" s="705"/>
      <c r="V513" s="707">
        <f>'報告書（事業主控）'!V513</f>
        <v>0</v>
      </c>
      <c r="W513" s="708"/>
      <c r="X513" s="708"/>
      <c r="Y513" s="97"/>
      <c r="Z513" s="70"/>
      <c r="AA513" s="113"/>
      <c r="AB513" s="113"/>
      <c r="AC513" s="97"/>
      <c r="AD513" s="70"/>
      <c r="AE513" s="113"/>
      <c r="AF513" s="113"/>
      <c r="AG513" s="97"/>
      <c r="AH513" s="674">
        <f>'報告書（事業主控）'!AH513</f>
        <v>0</v>
      </c>
      <c r="AI513" s="675"/>
      <c r="AJ513" s="675"/>
      <c r="AK513" s="676"/>
      <c r="AL513" s="70"/>
      <c r="AM513" s="71"/>
      <c r="AN513" s="674">
        <f>'報告書（事業主控）'!AN513</f>
        <v>0</v>
      </c>
      <c r="AO513" s="675"/>
      <c r="AP513" s="675"/>
      <c r="AQ513" s="675"/>
      <c r="AR513" s="675"/>
      <c r="AS513" s="114"/>
      <c r="AT513" s="85"/>
    </row>
    <row r="514" spans="2:46" ht="18" customHeight="1">
      <c r="B514" s="700"/>
      <c r="C514" s="701"/>
      <c r="D514" s="701"/>
      <c r="E514" s="701"/>
      <c r="F514" s="701"/>
      <c r="G514" s="701"/>
      <c r="H514" s="701"/>
      <c r="I514" s="702"/>
      <c r="J514" s="700"/>
      <c r="K514" s="701"/>
      <c r="L514" s="701"/>
      <c r="M514" s="701"/>
      <c r="N514" s="704"/>
      <c r="O514" s="115">
        <f>'報告書（事業主控）'!O514</f>
        <v>0</v>
      </c>
      <c r="P514" s="116" t="s">
        <v>45</v>
      </c>
      <c r="Q514" s="115">
        <f>'報告書（事業主控）'!Q514</f>
        <v>0</v>
      </c>
      <c r="R514" s="116" t="s">
        <v>46</v>
      </c>
      <c r="S514" s="115">
        <f>'報告書（事業主控）'!S514</f>
        <v>0</v>
      </c>
      <c r="T514" s="706" t="s">
        <v>48</v>
      </c>
      <c r="U514" s="706"/>
      <c r="V514" s="678">
        <f>'報告書（事業主控）'!V514</f>
        <v>0</v>
      </c>
      <c r="W514" s="679"/>
      <c r="X514" s="679"/>
      <c r="Y514" s="679"/>
      <c r="Z514" s="678">
        <f>'報告書（事業主控）'!Z514</f>
        <v>0</v>
      </c>
      <c r="AA514" s="679"/>
      <c r="AB514" s="679"/>
      <c r="AC514" s="679"/>
      <c r="AD514" s="678">
        <f>'報告書（事業主控）'!AD514</f>
        <v>0</v>
      </c>
      <c r="AE514" s="679"/>
      <c r="AF514" s="679"/>
      <c r="AG514" s="679"/>
      <c r="AH514" s="678">
        <f>'報告書（事業主控）'!AH514</f>
        <v>0</v>
      </c>
      <c r="AI514" s="679"/>
      <c r="AJ514" s="679"/>
      <c r="AK514" s="680"/>
      <c r="AL514" s="407">
        <f>'報告書（事業主控）'!AL514</f>
        <v>0</v>
      </c>
      <c r="AM514" s="677"/>
      <c r="AN514" s="671">
        <f>'報告書（事業主控）'!AN514</f>
        <v>0</v>
      </c>
      <c r="AO514" s="672"/>
      <c r="AP514" s="672"/>
      <c r="AQ514" s="672"/>
      <c r="AR514" s="672"/>
      <c r="AS514" s="75"/>
      <c r="AT514" s="85"/>
    </row>
    <row r="515" spans="2:46" ht="18" customHeight="1">
      <c r="B515" s="697">
        <f>'報告書（事業主控）'!B515</f>
        <v>0</v>
      </c>
      <c r="C515" s="698"/>
      <c r="D515" s="698"/>
      <c r="E515" s="698"/>
      <c r="F515" s="698"/>
      <c r="G515" s="698"/>
      <c r="H515" s="698"/>
      <c r="I515" s="699"/>
      <c r="J515" s="697">
        <f>'報告書（事業主控）'!J515</f>
        <v>0</v>
      </c>
      <c r="K515" s="698"/>
      <c r="L515" s="698"/>
      <c r="M515" s="698"/>
      <c r="N515" s="703"/>
      <c r="O515" s="110">
        <f>'報告書（事業主控）'!O515</f>
        <v>0</v>
      </c>
      <c r="P515" s="92" t="s">
        <v>45</v>
      </c>
      <c r="Q515" s="110">
        <f>'報告書（事業主控）'!Q515</f>
        <v>0</v>
      </c>
      <c r="R515" s="92" t="s">
        <v>46</v>
      </c>
      <c r="S515" s="110">
        <f>'報告書（事業主控）'!S515</f>
        <v>0</v>
      </c>
      <c r="T515" s="705" t="s">
        <v>47</v>
      </c>
      <c r="U515" s="705"/>
      <c r="V515" s="707">
        <f>'報告書（事業主控）'!V515</f>
        <v>0</v>
      </c>
      <c r="W515" s="708"/>
      <c r="X515" s="708"/>
      <c r="Y515" s="97"/>
      <c r="Z515" s="70"/>
      <c r="AA515" s="113"/>
      <c r="AB515" s="113"/>
      <c r="AC515" s="97"/>
      <c r="AD515" s="70"/>
      <c r="AE515" s="113"/>
      <c r="AF515" s="113"/>
      <c r="AG515" s="97"/>
      <c r="AH515" s="674">
        <f>'報告書（事業主控）'!AH515</f>
        <v>0</v>
      </c>
      <c r="AI515" s="675"/>
      <c r="AJ515" s="675"/>
      <c r="AK515" s="676"/>
      <c r="AL515" s="70"/>
      <c r="AM515" s="71"/>
      <c r="AN515" s="674">
        <f>'報告書（事業主控）'!AN515</f>
        <v>0</v>
      </c>
      <c r="AO515" s="675"/>
      <c r="AP515" s="675"/>
      <c r="AQ515" s="675"/>
      <c r="AR515" s="675"/>
      <c r="AS515" s="114"/>
      <c r="AT515" s="85"/>
    </row>
    <row r="516" spans="2:46" ht="18" customHeight="1">
      <c r="B516" s="700"/>
      <c r="C516" s="701"/>
      <c r="D516" s="701"/>
      <c r="E516" s="701"/>
      <c r="F516" s="701"/>
      <c r="G516" s="701"/>
      <c r="H516" s="701"/>
      <c r="I516" s="702"/>
      <c r="J516" s="700"/>
      <c r="K516" s="701"/>
      <c r="L516" s="701"/>
      <c r="M516" s="701"/>
      <c r="N516" s="704"/>
      <c r="O516" s="115">
        <f>'報告書（事業主控）'!O516</f>
        <v>0</v>
      </c>
      <c r="P516" s="116" t="s">
        <v>45</v>
      </c>
      <c r="Q516" s="115">
        <f>'報告書（事業主控）'!Q516</f>
        <v>0</v>
      </c>
      <c r="R516" s="116" t="s">
        <v>46</v>
      </c>
      <c r="S516" s="115">
        <f>'報告書（事業主控）'!S516</f>
        <v>0</v>
      </c>
      <c r="T516" s="706" t="s">
        <v>48</v>
      </c>
      <c r="U516" s="706"/>
      <c r="V516" s="678">
        <f>'報告書（事業主控）'!V516</f>
        <v>0</v>
      </c>
      <c r="W516" s="679"/>
      <c r="X516" s="679"/>
      <c r="Y516" s="679"/>
      <c r="Z516" s="678">
        <f>'報告書（事業主控）'!Z516</f>
        <v>0</v>
      </c>
      <c r="AA516" s="679"/>
      <c r="AB516" s="679"/>
      <c r="AC516" s="679"/>
      <c r="AD516" s="678">
        <f>'報告書（事業主控）'!AD516</f>
        <v>0</v>
      </c>
      <c r="AE516" s="679"/>
      <c r="AF516" s="679"/>
      <c r="AG516" s="679"/>
      <c r="AH516" s="678">
        <f>'報告書（事業主控）'!AH516</f>
        <v>0</v>
      </c>
      <c r="AI516" s="679"/>
      <c r="AJ516" s="679"/>
      <c r="AK516" s="680"/>
      <c r="AL516" s="407">
        <f>'報告書（事業主控）'!AL516</f>
        <v>0</v>
      </c>
      <c r="AM516" s="677"/>
      <c r="AN516" s="671">
        <f>'報告書（事業主控）'!AN516</f>
        <v>0</v>
      </c>
      <c r="AO516" s="672"/>
      <c r="AP516" s="672"/>
      <c r="AQ516" s="672"/>
      <c r="AR516" s="672"/>
      <c r="AS516" s="75"/>
      <c r="AT516" s="85"/>
    </row>
    <row r="517" spans="2:46" ht="18" customHeight="1">
      <c r="B517" s="697">
        <f>'報告書（事業主控）'!B517</f>
        <v>0</v>
      </c>
      <c r="C517" s="698"/>
      <c r="D517" s="698"/>
      <c r="E517" s="698"/>
      <c r="F517" s="698"/>
      <c r="G517" s="698"/>
      <c r="H517" s="698"/>
      <c r="I517" s="699"/>
      <c r="J517" s="697">
        <f>'報告書（事業主控）'!J517</f>
        <v>0</v>
      </c>
      <c r="K517" s="698"/>
      <c r="L517" s="698"/>
      <c r="M517" s="698"/>
      <c r="N517" s="703"/>
      <c r="O517" s="110">
        <f>'報告書（事業主控）'!O517</f>
        <v>0</v>
      </c>
      <c r="P517" s="92" t="s">
        <v>45</v>
      </c>
      <c r="Q517" s="110">
        <f>'報告書（事業主控）'!Q517</f>
        <v>0</v>
      </c>
      <c r="R517" s="92" t="s">
        <v>46</v>
      </c>
      <c r="S517" s="110">
        <f>'報告書（事業主控）'!S517</f>
        <v>0</v>
      </c>
      <c r="T517" s="705" t="s">
        <v>47</v>
      </c>
      <c r="U517" s="705"/>
      <c r="V517" s="707">
        <f>'報告書（事業主控）'!V517</f>
        <v>0</v>
      </c>
      <c r="W517" s="708"/>
      <c r="X517" s="708"/>
      <c r="Y517" s="97"/>
      <c r="Z517" s="70"/>
      <c r="AA517" s="113"/>
      <c r="AB517" s="113"/>
      <c r="AC517" s="97"/>
      <c r="AD517" s="70"/>
      <c r="AE517" s="113"/>
      <c r="AF517" s="113"/>
      <c r="AG517" s="97"/>
      <c r="AH517" s="674">
        <f>'報告書（事業主控）'!AH517</f>
        <v>0</v>
      </c>
      <c r="AI517" s="675"/>
      <c r="AJ517" s="675"/>
      <c r="AK517" s="676"/>
      <c r="AL517" s="70"/>
      <c r="AM517" s="71"/>
      <c r="AN517" s="674">
        <f>'報告書（事業主控）'!AN517</f>
        <v>0</v>
      </c>
      <c r="AO517" s="675"/>
      <c r="AP517" s="675"/>
      <c r="AQ517" s="675"/>
      <c r="AR517" s="675"/>
      <c r="AS517" s="114"/>
      <c r="AT517" s="85"/>
    </row>
    <row r="518" spans="2:46" ht="18" customHeight="1">
      <c r="B518" s="700"/>
      <c r="C518" s="701"/>
      <c r="D518" s="701"/>
      <c r="E518" s="701"/>
      <c r="F518" s="701"/>
      <c r="G518" s="701"/>
      <c r="H518" s="701"/>
      <c r="I518" s="702"/>
      <c r="J518" s="700"/>
      <c r="K518" s="701"/>
      <c r="L518" s="701"/>
      <c r="M518" s="701"/>
      <c r="N518" s="704"/>
      <c r="O518" s="115">
        <f>'報告書（事業主控）'!O518</f>
        <v>0</v>
      </c>
      <c r="P518" s="116" t="s">
        <v>45</v>
      </c>
      <c r="Q518" s="115">
        <f>'報告書（事業主控）'!Q518</f>
        <v>0</v>
      </c>
      <c r="R518" s="116" t="s">
        <v>46</v>
      </c>
      <c r="S518" s="115">
        <f>'報告書（事業主控）'!S518</f>
        <v>0</v>
      </c>
      <c r="T518" s="706" t="s">
        <v>48</v>
      </c>
      <c r="U518" s="706"/>
      <c r="V518" s="678">
        <f>'報告書（事業主控）'!V518</f>
        <v>0</v>
      </c>
      <c r="W518" s="679"/>
      <c r="X518" s="679"/>
      <c r="Y518" s="679"/>
      <c r="Z518" s="678">
        <f>'報告書（事業主控）'!Z518</f>
        <v>0</v>
      </c>
      <c r="AA518" s="679"/>
      <c r="AB518" s="679"/>
      <c r="AC518" s="679"/>
      <c r="AD518" s="678">
        <f>'報告書（事業主控）'!AD518</f>
        <v>0</v>
      </c>
      <c r="AE518" s="679"/>
      <c r="AF518" s="679"/>
      <c r="AG518" s="679"/>
      <c r="AH518" s="678">
        <f>'報告書（事業主控）'!AH518</f>
        <v>0</v>
      </c>
      <c r="AI518" s="679"/>
      <c r="AJ518" s="679"/>
      <c r="AK518" s="680"/>
      <c r="AL518" s="407">
        <f>'報告書（事業主控）'!AL518</f>
        <v>0</v>
      </c>
      <c r="AM518" s="677"/>
      <c r="AN518" s="671">
        <f>'報告書（事業主控）'!AN518</f>
        <v>0</v>
      </c>
      <c r="AO518" s="672"/>
      <c r="AP518" s="672"/>
      <c r="AQ518" s="672"/>
      <c r="AR518" s="672"/>
      <c r="AS518" s="75"/>
      <c r="AT518" s="85"/>
    </row>
    <row r="519" spans="2:46" ht="18" customHeight="1">
      <c r="B519" s="697">
        <f>'報告書（事業主控）'!B519</f>
        <v>0</v>
      </c>
      <c r="C519" s="698"/>
      <c r="D519" s="698"/>
      <c r="E519" s="698"/>
      <c r="F519" s="698"/>
      <c r="G519" s="698"/>
      <c r="H519" s="698"/>
      <c r="I519" s="699"/>
      <c r="J519" s="697">
        <f>'報告書（事業主控）'!J519</f>
        <v>0</v>
      </c>
      <c r="K519" s="698"/>
      <c r="L519" s="698"/>
      <c r="M519" s="698"/>
      <c r="N519" s="703"/>
      <c r="O519" s="110">
        <f>'報告書（事業主控）'!O519</f>
        <v>0</v>
      </c>
      <c r="P519" s="92" t="s">
        <v>45</v>
      </c>
      <c r="Q519" s="110">
        <f>'報告書（事業主控）'!Q519</f>
        <v>0</v>
      </c>
      <c r="R519" s="92" t="s">
        <v>46</v>
      </c>
      <c r="S519" s="110">
        <f>'報告書（事業主控）'!S519</f>
        <v>0</v>
      </c>
      <c r="T519" s="705" t="s">
        <v>47</v>
      </c>
      <c r="U519" s="705"/>
      <c r="V519" s="707">
        <f>'報告書（事業主控）'!V519</f>
        <v>0</v>
      </c>
      <c r="W519" s="708"/>
      <c r="X519" s="708"/>
      <c r="Y519" s="97"/>
      <c r="Z519" s="70"/>
      <c r="AA519" s="113"/>
      <c r="AB519" s="113"/>
      <c r="AC519" s="97"/>
      <c r="AD519" s="70"/>
      <c r="AE519" s="113"/>
      <c r="AF519" s="113"/>
      <c r="AG519" s="97"/>
      <c r="AH519" s="674">
        <f>'報告書（事業主控）'!AH519</f>
        <v>0</v>
      </c>
      <c r="AI519" s="675"/>
      <c r="AJ519" s="675"/>
      <c r="AK519" s="676"/>
      <c r="AL519" s="70"/>
      <c r="AM519" s="71"/>
      <c r="AN519" s="674">
        <f>'報告書（事業主控）'!AN519</f>
        <v>0</v>
      </c>
      <c r="AO519" s="675"/>
      <c r="AP519" s="675"/>
      <c r="AQ519" s="675"/>
      <c r="AR519" s="675"/>
      <c r="AS519" s="114"/>
      <c r="AT519" s="85"/>
    </row>
    <row r="520" spans="2:46" ht="18" customHeight="1">
      <c r="B520" s="700"/>
      <c r="C520" s="701"/>
      <c r="D520" s="701"/>
      <c r="E520" s="701"/>
      <c r="F520" s="701"/>
      <c r="G520" s="701"/>
      <c r="H520" s="701"/>
      <c r="I520" s="702"/>
      <c r="J520" s="700"/>
      <c r="K520" s="701"/>
      <c r="L520" s="701"/>
      <c r="M520" s="701"/>
      <c r="N520" s="704"/>
      <c r="O520" s="115">
        <f>'報告書（事業主控）'!O520</f>
        <v>0</v>
      </c>
      <c r="P520" s="116" t="s">
        <v>45</v>
      </c>
      <c r="Q520" s="115">
        <f>'報告書（事業主控）'!Q520</f>
        <v>0</v>
      </c>
      <c r="R520" s="116" t="s">
        <v>46</v>
      </c>
      <c r="S520" s="115">
        <f>'報告書（事業主控）'!S520</f>
        <v>0</v>
      </c>
      <c r="T520" s="706" t="s">
        <v>48</v>
      </c>
      <c r="U520" s="706"/>
      <c r="V520" s="678">
        <f>'報告書（事業主控）'!V520</f>
        <v>0</v>
      </c>
      <c r="W520" s="679"/>
      <c r="X520" s="679"/>
      <c r="Y520" s="679"/>
      <c r="Z520" s="678">
        <f>'報告書（事業主控）'!Z520</f>
        <v>0</v>
      </c>
      <c r="AA520" s="679"/>
      <c r="AB520" s="679"/>
      <c r="AC520" s="679"/>
      <c r="AD520" s="678">
        <f>'報告書（事業主控）'!AD520</f>
        <v>0</v>
      </c>
      <c r="AE520" s="679"/>
      <c r="AF520" s="679"/>
      <c r="AG520" s="679"/>
      <c r="AH520" s="678">
        <f>'報告書（事業主控）'!AH520</f>
        <v>0</v>
      </c>
      <c r="AI520" s="679"/>
      <c r="AJ520" s="679"/>
      <c r="AK520" s="680"/>
      <c r="AL520" s="407">
        <f>'報告書（事業主控）'!AL520</f>
        <v>0</v>
      </c>
      <c r="AM520" s="677"/>
      <c r="AN520" s="671">
        <f>'報告書（事業主控）'!AN520</f>
        <v>0</v>
      </c>
      <c r="AO520" s="672"/>
      <c r="AP520" s="672"/>
      <c r="AQ520" s="672"/>
      <c r="AR520" s="672"/>
      <c r="AS520" s="75"/>
      <c r="AT520" s="85"/>
    </row>
    <row r="521" spans="2:46" ht="18" customHeight="1">
      <c r="B521" s="697">
        <f>'報告書（事業主控）'!B521</f>
        <v>0</v>
      </c>
      <c r="C521" s="698"/>
      <c r="D521" s="698"/>
      <c r="E521" s="698"/>
      <c r="F521" s="698"/>
      <c r="G521" s="698"/>
      <c r="H521" s="698"/>
      <c r="I521" s="699"/>
      <c r="J521" s="697">
        <f>'報告書（事業主控）'!J521</f>
        <v>0</v>
      </c>
      <c r="K521" s="698"/>
      <c r="L521" s="698"/>
      <c r="M521" s="698"/>
      <c r="N521" s="703"/>
      <c r="O521" s="110">
        <f>'報告書（事業主控）'!O521</f>
        <v>0</v>
      </c>
      <c r="P521" s="92" t="s">
        <v>45</v>
      </c>
      <c r="Q521" s="110">
        <f>'報告書（事業主控）'!Q521</f>
        <v>0</v>
      </c>
      <c r="R521" s="92" t="s">
        <v>46</v>
      </c>
      <c r="S521" s="110">
        <f>'報告書（事業主控）'!S521</f>
        <v>0</v>
      </c>
      <c r="T521" s="705" t="s">
        <v>47</v>
      </c>
      <c r="U521" s="705"/>
      <c r="V521" s="707">
        <f>'報告書（事業主控）'!V521</f>
        <v>0</v>
      </c>
      <c r="W521" s="708"/>
      <c r="X521" s="708"/>
      <c r="Y521" s="97"/>
      <c r="Z521" s="70"/>
      <c r="AA521" s="113"/>
      <c r="AB521" s="113"/>
      <c r="AC521" s="97"/>
      <c r="AD521" s="70"/>
      <c r="AE521" s="113"/>
      <c r="AF521" s="113"/>
      <c r="AG521" s="97"/>
      <c r="AH521" s="674">
        <f>'報告書（事業主控）'!AH521</f>
        <v>0</v>
      </c>
      <c r="AI521" s="675"/>
      <c r="AJ521" s="675"/>
      <c r="AK521" s="676"/>
      <c r="AL521" s="70"/>
      <c r="AM521" s="71"/>
      <c r="AN521" s="674">
        <f>'報告書（事業主控）'!AN521</f>
        <v>0</v>
      </c>
      <c r="AO521" s="675"/>
      <c r="AP521" s="675"/>
      <c r="AQ521" s="675"/>
      <c r="AR521" s="675"/>
      <c r="AS521" s="114"/>
      <c r="AT521" s="85"/>
    </row>
    <row r="522" spans="2:46" ht="18" customHeight="1">
      <c r="B522" s="700"/>
      <c r="C522" s="701"/>
      <c r="D522" s="701"/>
      <c r="E522" s="701"/>
      <c r="F522" s="701"/>
      <c r="G522" s="701"/>
      <c r="H522" s="701"/>
      <c r="I522" s="702"/>
      <c r="J522" s="700"/>
      <c r="K522" s="701"/>
      <c r="L522" s="701"/>
      <c r="M522" s="701"/>
      <c r="N522" s="704"/>
      <c r="O522" s="115">
        <f>'報告書（事業主控）'!O522</f>
        <v>0</v>
      </c>
      <c r="P522" s="116" t="s">
        <v>45</v>
      </c>
      <c r="Q522" s="115">
        <f>'報告書（事業主控）'!Q522</f>
        <v>0</v>
      </c>
      <c r="R522" s="116" t="s">
        <v>46</v>
      </c>
      <c r="S522" s="115">
        <f>'報告書（事業主控）'!S522</f>
        <v>0</v>
      </c>
      <c r="T522" s="706" t="s">
        <v>48</v>
      </c>
      <c r="U522" s="706"/>
      <c r="V522" s="678">
        <f>'報告書（事業主控）'!V522</f>
        <v>0</v>
      </c>
      <c r="W522" s="679"/>
      <c r="X522" s="679"/>
      <c r="Y522" s="679"/>
      <c r="Z522" s="678">
        <f>'報告書（事業主控）'!Z522</f>
        <v>0</v>
      </c>
      <c r="AA522" s="679"/>
      <c r="AB522" s="679"/>
      <c r="AC522" s="679"/>
      <c r="AD522" s="678">
        <f>'報告書（事業主控）'!AD522</f>
        <v>0</v>
      </c>
      <c r="AE522" s="679"/>
      <c r="AF522" s="679"/>
      <c r="AG522" s="679"/>
      <c r="AH522" s="678">
        <f>'報告書（事業主控）'!AH522</f>
        <v>0</v>
      </c>
      <c r="AI522" s="679"/>
      <c r="AJ522" s="679"/>
      <c r="AK522" s="680"/>
      <c r="AL522" s="407">
        <f>'報告書（事業主控）'!AL522</f>
        <v>0</v>
      </c>
      <c r="AM522" s="677"/>
      <c r="AN522" s="671">
        <f>'報告書（事業主控）'!AN522</f>
        <v>0</v>
      </c>
      <c r="AO522" s="672"/>
      <c r="AP522" s="672"/>
      <c r="AQ522" s="672"/>
      <c r="AR522" s="672"/>
      <c r="AS522" s="75"/>
      <c r="AT522" s="85"/>
    </row>
    <row r="523" spans="2:46" ht="18" customHeight="1">
      <c r="B523" s="697">
        <f>'報告書（事業主控）'!B523</f>
        <v>0</v>
      </c>
      <c r="C523" s="698"/>
      <c r="D523" s="698"/>
      <c r="E523" s="698"/>
      <c r="F523" s="698"/>
      <c r="G523" s="698"/>
      <c r="H523" s="698"/>
      <c r="I523" s="699"/>
      <c r="J523" s="697">
        <f>'報告書（事業主控）'!J523</f>
        <v>0</v>
      </c>
      <c r="K523" s="698"/>
      <c r="L523" s="698"/>
      <c r="M523" s="698"/>
      <c r="N523" s="703"/>
      <c r="O523" s="110">
        <f>'報告書（事業主控）'!O523</f>
        <v>0</v>
      </c>
      <c r="P523" s="92" t="s">
        <v>45</v>
      </c>
      <c r="Q523" s="110">
        <f>'報告書（事業主控）'!Q523</f>
        <v>0</v>
      </c>
      <c r="R523" s="92" t="s">
        <v>46</v>
      </c>
      <c r="S523" s="110">
        <f>'報告書（事業主控）'!S523</f>
        <v>0</v>
      </c>
      <c r="T523" s="705" t="s">
        <v>47</v>
      </c>
      <c r="U523" s="705"/>
      <c r="V523" s="707">
        <f>'報告書（事業主控）'!V523</f>
        <v>0</v>
      </c>
      <c r="W523" s="708"/>
      <c r="X523" s="708"/>
      <c r="Y523" s="97"/>
      <c r="Z523" s="70"/>
      <c r="AA523" s="113"/>
      <c r="AB523" s="113"/>
      <c r="AC523" s="97"/>
      <c r="AD523" s="70"/>
      <c r="AE523" s="113"/>
      <c r="AF523" s="113"/>
      <c r="AG523" s="97"/>
      <c r="AH523" s="674">
        <f>'報告書（事業主控）'!AH523</f>
        <v>0</v>
      </c>
      <c r="AI523" s="675"/>
      <c r="AJ523" s="675"/>
      <c r="AK523" s="676"/>
      <c r="AL523" s="70"/>
      <c r="AM523" s="71"/>
      <c r="AN523" s="674">
        <f>'報告書（事業主控）'!AN523</f>
        <v>0</v>
      </c>
      <c r="AO523" s="675"/>
      <c r="AP523" s="675"/>
      <c r="AQ523" s="675"/>
      <c r="AR523" s="675"/>
      <c r="AS523" s="114"/>
      <c r="AT523" s="85"/>
    </row>
    <row r="524" spans="2:46" ht="18" customHeight="1">
      <c r="B524" s="700"/>
      <c r="C524" s="701"/>
      <c r="D524" s="701"/>
      <c r="E524" s="701"/>
      <c r="F524" s="701"/>
      <c r="G524" s="701"/>
      <c r="H524" s="701"/>
      <c r="I524" s="702"/>
      <c r="J524" s="700"/>
      <c r="K524" s="701"/>
      <c r="L524" s="701"/>
      <c r="M524" s="701"/>
      <c r="N524" s="704"/>
      <c r="O524" s="115">
        <f>'報告書（事業主控）'!O524</f>
        <v>0</v>
      </c>
      <c r="P524" s="116" t="s">
        <v>45</v>
      </c>
      <c r="Q524" s="115">
        <f>'報告書（事業主控）'!Q524</f>
        <v>0</v>
      </c>
      <c r="R524" s="116" t="s">
        <v>46</v>
      </c>
      <c r="S524" s="115">
        <f>'報告書（事業主控）'!S524</f>
        <v>0</v>
      </c>
      <c r="T524" s="706" t="s">
        <v>48</v>
      </c>
      <c r="U524" s="706"/>
      <c r="V524" s="678">
        <f>'報告書（事業主控）'!V524</f>
        <v>0</v>
      </c>
      <c r="W524" s="679"/>
      <c r="X524" s="679"/>
      <c r="Y524" s="679"/>
      <c r="Z524" s="678">
        <f>'報告書（事業主控）'!Z524</f>
        <v>0</v>
      </c>
      <c r="AA524" s="679"/>
      <c r="AB524" s="679"/>
      <c r="AC524" s="679"/>
      <c r="AD524" s="678">
        <f>'報告書（事業主控）'!AD524</f>
        <v>0</v>
      </c>
      <c r="AE524" s="679"/>
      <c r="AF524" s="679"/>
      <c r="AG524" s="679"/>
      <c r="AH524" s="678">
        <f>'報告書（事業主控）'!AH524</f>
        <v>0</v>
      </c>
      <c r="AI524" s="679"/>
      <c r="AJ524" s="679"/>
      <c r="AK524" s="680"/>
      <c r="AL524" s="407">
        <f>'報告書（事業主控）'!AL524</f>
        <v>0</v>
      </c>
      <c r="AM524" s="677"/>
      <c r="AN524" s="671">
        <f>'報告書（事業主控）'!AN524</f>
        <v>0</v>
      </c>
      <c r="AO524" s="672"/>
      <c r="AP524" s="672"/>
      <c r="AQ524" s="672"/>
      <c r="AR524" s="672"/>
      <c r="AS524" s="75"/>
      <c r="AT524" s="85"/>
    </row>
    <row r="525" spans="2:46" ht="18" customHeight="1">
      <c r="B525" s="697">
        <f>'報告書（事業主控）'!B525</f>
        <v>0</v>
      </c>
      <c r="C525" s="698"/>
      <c r="D525" s="698"/>
      <c r="E525" s="698"/>
      <c r="F525" s="698"/>
      <c r="G525" s="698"/>
      <c r="H525" s="698"/>
      <c r="I525" s="699"/>
      <c r="J525" s="697">
        <f>'報告書（事業主控）'!J525</f>
        <v>0</v>
      </c>
      <c r="K525" s="698"/>
      <c r="L525" s="698"/>
      <c r="M525" s="698"/>
      <c r="N525" s="703"/>
      <c r="O525" s="110">
        <f>'報告書（事業主控）'!O525</f>
        <v>0</v>
      </c>
      <c r="P525" s="92" t="s">
        <v>45</v>
      </c>
      <c r="Q525" s="110">
        <f>'報告書（事業主控）'!Q525</f>
        <v>0</v>
      </c>
      <c r="R525" s="92" t="s">
        <v>46</v>
      </c>
      <c r="S525" s="110">
        <f>'報告書（事業主控）'!S525</f>
        <v>0</v>
      </c>
      <c r="T525" s="705" t="s">
        <v>47</v>
      </c>
      <c r="U525" s="705"/>
      <c r="V525" s="707">
        <f>'報告書（事業主控）'!V525</f>
        <v>0</v>
      </c>
      <c r="W525" s="708"/>
      <c r="X525" s="708"/>
      <c r="Y525" s="97"/>
      <c r="Z525" s="70"/>
      <c r="AA525" s="113"/>
      <c r="AB525" s="113"/>
      <c r="AC525" s="97"/>
      <c r="AD525" s="70"/>
      <c r="AE525" s="113"/>
      <c r="AF525" s="113"/>
      <c r="AG525" s="97"/>
      <c r="AH525" s="674">
        <f>'報告書（事業主控）'!AH525</f>
        <v>0</v>
      </c>
      <c r="AI525" s="675"/>
      <c r="AJ525" s="675"/>
      <c r="AK525" s="676"/>
      <c r="AL525" s="70"/>
      <c r="AM525" s="71"/>
      <c r="AN525" s="674">
        <f>'報告書（事業主控）'!AN525</f>
        <v>0</v>
      </c>
      <c r="AO525" s="675"/>
      <c r="AP525" s="675"/>
      <c r="AQ525" s="675"/>
      <c r="AR525" s="675"/>
      <c r="AS525" s="114"/>
      <c r="AT525" s="85"/>
    </row>
    <row r="526" spans="2:46" ht="18" customHeight="1">
      <c r="B526" s="700"/>
      <c r="C526" s="701"/>
      <c r="D526" s="701"/>
      <c r="E526" s="701"/>
      <c r="F526" s="701"/>
      <c r="G526" s="701"/>
      <c r="H526" s="701"/>
      <c r="I526" s="702"/>
      <c r="J526" s="700"/>
      <c r="K526" s="701"/>
      <c r="L526" s="701"/>
      <c r="M526" s="701"/>
      <c r="N526" s="704"/>
      <c r="O526" s="115">
        <f>'報告書（事業主控）'!O526</f>
        <v>0</v>
      </c>
      <c r="P526" s="116" t="s">
        <v>45</v>
      </c>
      <c r="Q526" s="115">
        <f>'報告書（事業主控）'!Q526</f>
        <v>0</v>
      </c>
      <c r="R526" s="116" t="s">
        <v>46</v>
      </c>
      <c r="S526" s="115">
        <f>'報告書（事業主控）'!S526</f>
        <v>0</v>
      </c>
      <c r="T526" s="706" t="s">
        <v>48</v>
      </c>
      <c r="U526" s="706"/>
      <c r="V526" s="678">
        <f>'報告書（事業主控）'!V526</f>
        <v>0</v>
      </c>
      <c r="W526" s="679"/>
      <c r="X526" s="679"/>
      <c r="Y526" s="679"/>
      <c r="Z526" s="678">
        <f>'報告書（事業主控）'!Z526</f>
        <v>0</v>
      </c>
      <c r="AA526" s="679"/>
      <c r="AB526" s="679"/>
      <c r="AC526" s="679"/>
      <c r="AD526" s="678">
        <f>'報告書（事業主控）'!AD526</f>
        <v>0</v>
      </c>
      <c r="AE526" s="679"/>
      <c r="AF526" s="679"/>
      <c r="AG526" s="679"/>
      <c r="AH526" s="678">
        <f>'報告書（事業主控）'!AH526</f>
        <v>0</v>
      </c>
      <c r="AI526" s="679"/>
      <c r="AJ526" s="679"/>
      <c r="AK526" s="680"/>
      <c r="AL526" s="407">
        <f>'報告書（事業主控）'!AL526</f>
        <v>0</v>
      </c>
      <c r="AM526" s="677"/>
      <c r="AN526" s="671">
        <f>'報告書（事業主控）'!AN526</f>
        <v>0</v>
      </c>
      <c r="AO526" s="672"/>
      <c r="AP526" s="672"/>
      <c r="AQ526" s="672"/>
      <c r="AR526" s="672"/>
      <c r="AS526" s="75"/>
      <c r="AT526" s="85"/>
    </row>
    <row r="527" spans="2:46" ht="18" customHeight="1">
      <c r="B527" s="697">
        <f>'報告書（事業主控）'!B527</f>
        <v>0</v>
      </c>
      <c r="C527" s="698"/>
      <c r="D527" s="698"/>
      <c r="E527" s="698"/>
      <c r="F527" s="698"/>
      <c r="G527" s="698"/>
      <c r="H527" s="698"/>
      <c r="I527" s="699"/>
      <c r="J527" s="697">
        <f>'報告書（事業主控）'!J527</f>
        <v>0</v>
      </c>
      <c r="K527" s="698"/>
      <c r="L527" s="698"/>
      <c r="M527" s="698"/>
      <c r="N527" s="703"/>
      <c r="O527" s="110">
        <f>'報告書（事業主控）'!O527</f>
        <v>0</v>
      </c>
      <c r="P527" s="92" t="s">
        <v>45</v>
      </c>
      <c r="Q527" s="110">
        <f>'報告書（事業主控）'!Q527</f>
        <v>0</v>
      </c>
      <c r="R527" s="92" t="s">
        <v>46</v>
      </c>
      <c r="S527" s="110">
        <f>'報告書（事業主控）'!S527</f>
        <v>0</v>
      </c>
      <c r="T527" s="705" t="s">
        <v>47</v>
      </c>
      <c r="U527" s="705"/>
      <c r="V527" s="707">
        <f>'報告書（事業主控）'!V527</f>
        <v>0</v>
      </c>
      <c r="W527" s="708"/>
      <c r="X527" s="708"/>
      <c r="Y527" s="97"/>
      <c r="Z527" s="70"/>
      <c r="AA527" s="113"/>
      <c r="AB527" s="113"/>
      <c r="AC527" s="97"/>
      <c r="AD527" s="70"/>
      <c r="AE527" s="113"/>
      <c r="AF527" s="113"/>
      <c r="AG527" s="97"/>
      <c r="AH527" s="674">
        <f>'報告書（事業主控）'!AH527</f>
        <v>0</v>
      </c>
      <c r="AI527" s="675"/>
      <c r="AJ527" s="675"/>
      <c r="AK527" s="676"/>
      <c r="AL527" s="70"/>
      <c r="AM527" s="71"/>
      <c r="AN527" s="674">
        <f>'報告書（事業主控）'!AN527</f>
        <v>0</v>
      </c>
      <c r="AO527" s="675"/>
      <c r="AP527" s="675"/>
      <c r="AQ527" s="675"/>
      <c r="AR527" s="675"/>
      <c r="AS527" s="114"/>
      <c r="AT527" s="85"/>
    </row>
    <row r="528" spans="2:46" ht="18" customHeight="1">
      <c r="B528" s="700"/>
      <c r="C528" s="701"/>
      <c r="D528" s="701"/>
      <c r="E528" s="701"/>
      <c r="F528" s="701"/>
      <c r="G528" s="701"/>
      <c r="H528" s="701"/>
      <c r="I528" s="702"/>
      <c r="J528" s="700"/>
      <c r="K528" s="701"/>
      <c r="L528" s="701"/>
      <c r="M528" s="701"/>
      <c r="N528" s="704"/>
      <c r="O528" s="115">
        <f>'報告書（事業主控）'!O528</f>
        <v>0</v>
      </c>
      <c r="P528" s="116" t="s">
        <v>45</v>
      </c>
      <c r="Q528" s="115">
        <f>'報告書（事業主控）'!Q528</f>
        <v>0</v>
      </c>
      <c r="R528" s="116" t="s">
        <v>46</v>
      </c>
      <c r="S528" s="115">
        <f>'報告書（事業主控）'!S528</f>
        <v>0</v>
      </c>
      <c r="T528" s="706" t="s">
        <v>48</v>
      </c>
      <c r="U528" s="706"/>
      <c r="V528" s="678">
        <f>'報告書（事業主控）'!V528</f>
        <v>0</v>
      </c>
      <c r="W528" s="679"/>
      <c r="X528" s="679"/>
      <c r="Y528" s="679"/>
      <c r="Z528" s="678">
        <f>'報告書（事業主控）'!Z528</f>
        <v>0</v>
      </c>
      <c r="AA528" s="679"/>
      <c r="AB528" s="679"/>
      <c r="AC528" s="679"/>
      <c r="AD528" s="678">
        <f>'報告書（事業主控）'!AD528</f>
        <v>0</v>
      </c>
      <c r="AE528" s="679"/>
      <c r="AF528" s="679"/>
      <c r="AG528" s="679"/>
      <c r="AH528" s="678">
        <f>'報告書（事業主控）'!AH528</f>
        <v>0</v>
      </c>
      <c r="AI528" s="679"/>
      <c r="AJ528" s="679"/>
      <c r="AK528" s="680"/>
      <c r="AL528" s="407">
        <f>'報告書（事業主控）'!AL528</f>
        <v>0</v>
      </c>
      <c r="AM528" s="677"/>
      <c r="AN528" s="671">
        <f>'報告書（事業主控）'!AN528</f>
        <v>0</v>
      </c>
      <c r="AO528" s="672"/>
      <c r="AP528" s="672"/>
      <c r="AQ528" s="672"/>
      <c r="AR528" s="672"/>
      <c r="AS528" s="75"/>
      <c r="AT528" s="85"/>
    </row>
    <row r="529" spans="2:46" ht="18" customHeight="1">
      <c r="B529" s="430" t="s">
        <v>134</v>
      </c>
      <c r="C529" s="431"/>
      <c r="D529" s="431"/>
      <c r="E529" s="432"/>
      <c r="F529" s="688">
        <f>'報告書（事業主控）'!F529</f>
        <v>0</v>
      </c>
      <c r="G529" s="689"/>
      <c r="H529" s="689"/>
      <c r="I529" s="689"/>
      <c r="J529" s="689"/>
      <c r="K529" s="689"/>
      <c r="L529" s="689"/>
      <c r="M529" s="689"/>
      <c r="N529" s="690"/>
      <c r="O529" s="786" t="s">
        <v>62</v>
      </c>
      <c r="P529" s="787"/>
      <c r="Q529" s="787"/>
      <c r="R529" s="787"/>
      <c r="S529" s="787"/>
      <c r="T529" s="787"/>
      <c r="U529" s="788"/>
      <c r="V529" s="674">
        <f>'報告書（事業主控）'!V529</f>
        <v>0</v>
      </c>
      <c r="W529" s="675"/>
      <c r="X529" s="675"/>
      <c r="Y529" s="676"/>
      <c r="Z529" s="70"/>
      <c r="AA529" s="113"/>
      <c r="AB529" s="113"/>
      <c r="AC529" s="97"/>
      <c r="AD529" s="70"/>
      <c r="AE529" s="113"/>
      <c r="AF529" s="113"/>
      <c r="AG529" s="97"/>
      <c r="AH529" s="674">
        <f>'報告書（事業主控）'!AH529</f>
        <v>0</v>
      </c>
      <c r="AI529" s="675"/>
      <c r="AJ529" s="675"/>
      <c r="AK529" s="676"/>
      <c r="AL529" s="70"/>
      <c r="AM529" s="71"/>
      <c r="AN529" s="674">
        <f>'報告書（事業主控）'!AN529</f>
        <v>0</v>
      </c>
      <c r="AO529" s="675"/>
      <c r="AP529" s="675"/>
      <c r="AQ529" s="675"/>
      <c r="AR529" s="675"/>
      <c r="AS529" s="114"/>
      <c r="AT529" s="85"/>
    </row>
    <row r="530" spans="2:46" ht="18" customHeight="1">
      <c r="B530" s="433"/>
      <c r="C530" s="434"/>
      <c r="D530" s="434"/>
      <c r="E530" s="435"/>
      <c r="F530" s="691"/>
      <c r="G530" s="692"/>
      <c r="H530" s="692"/>
      <c r="I530" s="692"/>
      <c r="J530" s="692"/>
      <c r="K530" s="692"/>
      <c r="L530" s="692"/>
      <c r="M530" s="692"/>
      <c r="N530" s="693"/>
      <c r="O530" s="789"/>
      <c r="P530" s="790"/>
      <c r="Q530" s="790"/>
      <c r="R530" s="790"/>
      <c r="S530" s="790"/>
      <c r="T530" s="790"/>
      <c r="U530" s="791"/>
      <c r="V530" s="401">
        <f>'報告書（事業主控）'!V530</f>
        <v>0</v>
      </c>
      <c r="W530" s="640"/>
      <c r="X530" s="640"/>
      <c r="Y530" s="643"/>
      <c r="Z530" s="401">
        <f>'報告書（事業主控）'!Z530</f>
        <v>0</v>
      </c>
      <c r="AA530" s="641"/>
      <c r="AB530" s="641"/>
      <c r="AC530" s="642"/>
      <c r="AD530" s="401">
        <f>'報告書（事業主控）'!AD530</f>
        <v>0</v>
      </c>
      <c r="AE530" s="641"/>
      <c r="AF530" s="641"/>
      <c r="AG530" s="642"/>
      <c r="AH530" s="401">
        <f>'報告書（事業主控）'!AH530</f>
        <v>0</v>
      </c>
      <c r="AI530" s="402"/>
      <c r="AJ530" s="402"/>
      <c r="AK530" s="402"/>
      <c r="AL530" s="340"/>
      <c r="AM530" s="341"/>
      <c r="AN530" s="401">
        <f>'報告書（事業主控）'!AN530</f>
        <v>0</v>
      </c>
      <c r="AO530" s="640"/>
      <c r="AP530" s="640"/>
      <c r="AQ530" s="640"/>
      <c r="AR530" s="640"/>
      <c r="AS530" s="327"/>
      <c r="AT530" s="85"/>
    </row>
    <row r="531" spans="2:46" ht="18" customHeight="1">
      <c r="B531" s="436"/>
      <c r="C531" s="437"/>
      <c r="D531" s="437"/>
      <c r="E531" s="438"/>
      <c r="F531" s="694"/>
      <c r="G531" s="695"/>
      <c r="H531" s="695"/>
      <c r="I531" s="695"/>
      <c r="J531" s="695"/>
      <c r="K531" s="695"/>
      <c r="L531" s="695"/>
      <c r="M531" s="695"/>
      <c r="N531" s="696"/>
      <c r="O531" s="792"/>
      <c r="P531" s="793"/>
      <c r="Q531" s="793"/>
      <c r="R531" s="793"/>
      <c r="S531" s="793"/>
      <c r="T531" s="793"/>
      <c r="U531" s="794"/>
      <c r="V531" s="671">
        <f>'報告書（事業主控）'!V531</f>
        <v>0</v>
      </c>
      <c r="W531" s="672"/>
      <c r="X531" s="672"/>
      <c r="Y531" s="673"/>
      <c r="Z531" s="671">
        <f>'報告書（事業主控）'!Z531</f>
        <v>0</v>
      </c>
      <c r="AA531" s="672"/>
      <c r="AB531" s="672"/>
      <c r="AC531" s="673"/>
      <c r="AD531" s="671">
        <f>'報告書（事業主控）'!AD531</f>
        <v>0</v>
      </c>
      <c r="AE531" s="672"/>
      <c r="AF531" s="672"/>
      <c r="AG531" s="673"/>
      <c r="AH531" s="671">
        <f>'報告書（事業主控）'!AH531</f>
        <v>0</v>
      </c>
      <c r="AI531" s="672"/>
      <c r="AJ531" s="672"/>
      <c r="AK531" s="673"/>
      <c r="AL531" s="74"/>
      <c r="AM531" s="75"/>
      <c r="AN531" s="671">
        <f>'報告書（事業主控）'!AN531</f>
        <v>0</v>
      </c>
      <c r="AO531" s="672"/>
      <c r="AP531" s="672"/>
      <c r="AQ531" s="672"/>
      <c r="AR531" s="672"/>
      <c r="AS531" s="75"/>
      <c r="AT531" s="85"/>
    </row>
    <row r="532" spans="2:46" ht="18" customHeight="1">
      <c r="AN532" s="670">
        <f>'報告書（事業主控）'!AN532:AR532</f>
        <v>0</v>
      </c>
      <c r="AO532" s="670"/>
      <c r="AP532" s="670"/>
      <c r="AQ532" s="670"/>
      <c r="AR532" s="670"/>
      <c r="AS532" s="85"/>
      <c r="AT532" s="85"/>
    </row>
    <row r="533" spans="2:46" ht="31.5" customHeight="1">
      <c r="AN533" s="132"/>
      <c r="AO533" s="132"/>
      <c r="AP533" s="132"/>
      <c r="AQ533" s="132"/>
      <c r="AR533" s="132"/>
      <c r="AS533" s="85"/>
      <c r="AT533" s="85"/>
    </row>
    <row r="534" spans="2:46" ht="7.5" customHeight="1">
      <c r="X534" s="84"/>
      <c r="Y534" s="84"/>
      <c r="Z534" s="85"/>
      <c r="AA534" s="85"/>
      <c r="AB534" s="85"/>
      <c r="AC534" s="85"/>
      <c r="AD534" s="85"/>
      <c r="AE534" s="85"/>
      <c r="AF534" s="85"/>
      <c r="AG534" s="85"/>
      <c r="AH534" s="85"/>
      <c r="AI534" s="85"/>
      <c r="AJ534" s="85"/>
      <c r="AK534" s="85"/>
      <c r="AL534" s="85"/>
      <c r="AM534" s="85"/>
      <c r="AN534" s="85"/>
      <c r="AO534" s="85"/>
      <c r="AP534" s="85"/>
      <c r="AQ534" s="85"/>
      <c r="AR534" s="85"/>
      <c r="AS534" s="85"/>
    </row>
    <row r="535" spans="2:46" ht="10.5" customHeight="1">
      <c r="X535" s="84"/>
      <c r="Y535" s="84"/>
      <c r="Z535" s="85"/>
      <c r="AA535" s="85"/>
      <c r="AB535" s="85"/>
      <c r="AC535" s="85"/>
      <c r="AD535" s="85"/>
      <c r="AE535" s="85"/>
      <c r="AF535" s="85"/>
      <c r="AG535" s="85"/>
      <c r="AH535" s="85"/>
      <c r="AI535" s="85"/>
      <c r="AJ535" s="85"/>
      <c r="AK535" s="85"/>
      <c r="AL535" s="85"/>
      <c r="AM535" s="85"/>
      <c r="AN535" s="85"/>
      <c r="AO535" s="85"/>
      <c r="AP535" s="85"/>
      <c r="AQ535" s="85"/>
      <c r="AR535" s="85"/>
      <c r="AS535" s="85"/>
    </row>
    <row r="536" spans="2:46" ht="5.25" customHeight="1">
      <c r="X536" s="84"/>
      <c r="Y536" s="84"/>
      <c r="Z536" s="85"/>
      <c r="AA536" s="85"/>
      <c r="AB536" s="85"/>
      <c r="AC536" s="85"/>
      <c r="AD536" s="85"/>
      <c r="AE536" s="85"/>
      <c r="AF536" s="85"/>
      <c r="AG536" s="85"/>
      <c r="AH536" s="85"/>
      <c r="AI536" s="85"/>
      <c r="AJ536" s="85"/>
      <c r="AK536" s="85"/>
      <c r="AL536" s="85"/>
      <c r="AM536" s="85"/>
      <c r="AN536" s="85"/>
      <c r="AO536" s="85"/>
      <c r="AP536" s="85"/>
      <c r="AQ536" s="85"/>
      <c r="AR536" s="85"/>
      <c r="AS536" s="85"/>
    </row>
    <row r="537" spans="2:46" ht="5.25" customHeight="1">
      <c r="X537" s="84"/>
      <c r="Y537" s="84"/>
      <c r="Z537" s="85"/>
      <c r="AA537" s="85"/>
      <c r="AB537" s="85"/>
      <c r="AC537" s="85"/>
      <c r="AD537" s="85"/>
      <c r="AE537" s="85"/>
      <c r="AF537" s="85"/>
      <c r="AG537" s="85"/>
      <c r="AH537" s="85"/>
      <c r="AI537" s="85"/>
      <c r="AJ537" s="85"/>
      <c r="AK537" s="85"/>
      <c r="AL537" s="85"/>
      <c r="AM537" s="85"/>
      <c r="AN537" s="85"/>
      <c r="AO537" s="85"/>
      <c r="AP537" s="85"/>
      <c r="AQ537" s="85"/>
      <c r="AR537" s="85"/>
      <c r="AS537" s="85"/>
    </row>
    <row r="538" spans="2:46" ht="5.25" customHeight="1">
      <c r="X538" s="84"/>
      <c r="Y538" s="84"/>
      <c r="Z538" s="85"/>
      <c r="AA538" s="85"/>
      <c r="AB538" s="85"/>
      <c r="AC538" s="85"/>
      <c r="AD538" s="85"/>
      <c r="AE538" s="85"/>
      <c r="AF538" s="85"/>
      <c r="AG538" s="85"/>
      <c r="AH538" s="85"/>
      <c r="AI538" s="85"/>
      <c r="AJ538" s="85"/>
      <c r="AK538" s="85"/>
      <c r="AL538" s="85"/>
      <c r="AM538" s="85"/>
      <c r="AN538" s="85"/>
      <c r="AO538" s="85"/>
      <c r="AP538" s="85"/>
      <c r="AQ538" s="85"/>
      <c r="AR538" s="85"/>
      <c r="AS538" s="85"/>
    </row>
    <row r="539" spans="2:46" ht="5.25" customHeight="1">
      <c r="X539" s="84"/>
      <c r="Y539" s="84"/>
      <c r="Z539" s="85"/>
      <c r="AA539" s="85"/>
      <c r="AB539" s="85"/>
      <c r="AC539" s="85"/>
      <c r="AD539" s="85"/>
      <c r="AE539" s="85"/>
      <c r="AF539" s="85"/>
      <c r="AG539" s="85"/>
      <c r="AH539" s="85"/>
      <c r="AI539" s="85"/>
      <c r="AJ539" s="85"/>
      <c r="AK539" s="85"/>
      <c r="AL539" s="85"/>
      <c r="AM539" s="85"/>
      <c r="AN539" s="85"/>
      <c r="AO539" s="85"/>
      <c r="AP539" s="85"/>
      <c r="AQ539" s="85"/>
      <c r="AR539" s="85"/>
      <c r="AS539" s="85"/>
    </row>
    <row r="540" spans="2:46" ht="17.25" customHeight="1">
      <c r="B540" s="86" t="s">
        <v>50</v>
      </c>
      <c r="L540" s="85"/>
      <c r="M540" s="85"/>
      <c r="N540" s="85"/>
      <c r="O540" s="85"/>
      <c r="P540" s="85"/>
      <c r="Q540" s="85"/>
      <c r="R540" s="85"/>
      <c r="S540" s="87"/>
      <c r="T540" s="87"/>
      <c r="U540" s="87"/>
      <c r="V540" s="87"/>
      <c r="W540" s="87"/>
      <c r="X540" s="85"/>
      <c r="Y540" s="85"/>
      <c r="Z540" s="85"/>
      <c r="AA540" s="85"/>
      <c r="AB540" s="85"/>
      <c r="AC540" s="85"/>
      <c r="AL540" s="88"/>
      <c r="AM540" s="88"/>
      <c r="AN540" s="88"/>
      <c r="AO540" s="88"/>
    </row>
    <row r="541" spans="2:46" ht="12.75" customHeight="1">
      <c r="L541" s="85"/>
      <c r="M541" s="89"/>
      <c r="N541" s="89"/>
      <c r="O541" s="89"/>
      <c r="P541" s="89"/>
      <c r="Q541" s="89"/>
      <c r="R541" s="89"/>
      <c r="S541" s="89"/>
      <c r="T541" s="90"/>
      <c r="U541" s="90"/>
      <c r="V541" s="90"/>
      <c r="W541" s="90"/>
      <c r="X541" s="90"/>
      <c r="Y541" s="90"/>
      <c r="Z541" s="90"/>
      <c r="AA541" s="89"/>
      <c r="AB541" s="89"/>
      <c r="AC541" s="89"/>
      <c r="AL541" s="88"/>
      <c r="AM541" s="850" t="s">
        <v>327</v>
      </c>
      <c r="AN541" s="851"/>
      <c r="AO541" s="851"/>
      <c r="AP541" s="852"/>
    </row>
    <row r="542" spans="2:46" ht="12.75" customHeight="1">
      <c r="L542" s="85"/>
      <c r="M542" s="89"/>
      <c r="N542" s="89"/>
      <c r="O542" s="89"/>
      <c r="P542" s="89"/>
      <c r="Q542" s="89"/>
      <c r="R542" s="89"/>
      <c r="S542" s="89"/>
      <c r="T542" s="90"/>
      <c r="U542" s="90"/>
      <c r="V542" s="90"/>
      <c r="W542" s="90"/>
      <c r="X542" s="90"/>
      <c r="Y542" s="90"/>
      <c r="Z542" s="90"/>
      <c r="AA542" s="89"/>
      <c r="AB542" s="89"/>
      <c r="AC542" s="89"/>
      <c r="AL542" s="88"/>
      <c r="AM542" s="853"/>
      <c r="AN542" s="854"/>
      <c r="AO542" s="854"/>
      <c r="AP542" s="855"/>
    </row>
    <row r="543" spans="2:46" ht="12.75" customHeight="1">
      <c r="L543" s="85"/>
      <c r="M543" s="89"/>
      <c r="N543" s="89"/>
      <c r="O543" s="89"/>
      <c r="P543" s="89"/>
      <c r="Q543" s="89"/>
      <c r="R543" s="89"/>
      <c r="S543" s="89"/>
      <c r="T543" s="89"/>
      <c r="U543" s="89"/>
      <c r="V543" s="89"/>
      <c r="W543" s="89"/>
      <c r="X543" s="89"/>
      <c r="Y543" s="89"/>
      <c r="Z543" s="89"/>
      <c r="AA543" s="89"/>
      <c r="AB543" s="89"/>
      <c r="AC543" s="89"/>
      <c r="AL543" s="88"/>
      <c r="AM543" s="88"/>
      <c r="AN543" s="396"/>
      <c r="AO543" s="396"/>
    </row>
    <row r="544" spans="2:46" ht="6" customHeight="1">
      <c r="L544" s="85"/>
      <c r="M544" s="89"/>
      <c r="N544" s="89"/>
      <c r="O544" s="89"/>
      <c r="P544" s="89"/>
      <c r="Q544" s="89"/>
      <c r="R544" s="89"/>
      <c r="S544" s="89"/>
      <c r="T544" s="89"/>
      <c r="U544" s="89"/>
      <c r="V544" s="89"/>
      <c r="W544" s="89"/>
      <c r="X544" s="89"/>
      <c r="Y544" s="89"/>
      <c r="Z544" s="89"/>
      <c r="AA544" s="89"/>
      <c r="AB544" s="89"/>
      <c r="AC544" s="89"/>
      <c r="AL544" s="88"/>
      <c r="AM544" s="88"/>
    </row>
    <row r="545" spans="2:46" ht="12.75" customHeight="1">
      <c r="B545" s="725" t="s">
        <v>2</v>
      </c>
      <c r="C545" s="726"/>
      <c r="D545" s="726"/>
      <c r="E545" s="726"/>
      <c r="F545" s="726"/>
      <c r="G545" s="726"/>
      <c r="H545" s="726"/>
      <c r="I545" s="726"/>
      <c r="J545" s="750" t="s">
        <v>10</v>
      </c>
      <c r="K545" s="750"/>
      <c r="L545" s="91" t="s">
        <v>3</v>
      </c>
      <c r="M545" s="750" t="s">
        <v>11</v>
      </c>
      <c r="N545" s="750"/>
      <c r="O545" s="756" t="s">
        <v>12</v>
      </c>
      <c r="P545" s="750"/>
      <c r="Q545" s="750"/>
      <c r="R545" s="750"/>
      <c r="S545" s="750"/>
      <c r="T545" s="750"/>
      <c r="U545" s="750" t="s">
        <v>13</v>
      </c>
      <c r="V545" s="750"/>
      <c r="W545" s="750"/>
      <c r="X545" s="85"/>
      <c r="Y545" s="85"/>
      <c r="Z545" s="85"/>
      <c r="AA545" s="85"/>
      <c r="AB545" s="85"/>
      <c r="AC545" s="85"/>
      <c r="AD545" s="92"/>
      <c r="AE545" s="92"/>
      <c r="AF545" s="92"/>
      <c r="AG545" s="92"/>
      <c r="AH545" s="92"/>
      <c r="AI545" s="92"/>
      <c r="AJ545" s="92"/>
      <c r="AK545" s="85"/>
      <c r="AL545" s="520">
        <f ca="1">$AL$9</f>
        <v>30</v>
      </c>
      <c r="AM545" s="521"/>
      <c r="AN545" s="681" t="s">
        <v>4</v>
      </c>
      <c r="AO545" s="681"/>
      <c r="AP545" s="521">
        <v>14</v>
      </c>
      <c r="AQ545" s="521"/>
      <c r="AR545" s="681" t="s">
        <v>5</v>
      </c>
      <c r="AS545" s="747"/>
      <c r="AT545" s="85"/>
    </row>
    <row r="546" spans="2:46" ht="13.5" customHeight="1">
      <c r="B546" s="726"/>
      <c r="C546" s="726"/>
      <c r="D546" s="726"/>
      <c r="E546" s="726"/>
      <c r="F546" s="726"/>
      <c r="G546" s="726"/>
      <c r="H546" s="726"/>
      <c r="I546" s="726"/>
      <c r="J546" s="535">
        <f>$J$10</f>
        <v>0</v>
      </c>
      <c r="K546" s="473">
        <f>$K$10</f>
        <v>0</v>
      </c>
      <c r="L546" s="537">
        <f>$L$10</f>
        <v>0</v>
      </c>
      <c r="M546" s="476">
        <f>$M$10</f>
        <v>0</v>
      </c>
      <c r="N546" s="473">
        <f>$N$10</f>
        <v>0</v>
      </c>
      <c r="O546" s="476">
        <f>$O$10</f>
        <v>0</v>
      </c>
      <c r="P546" s="470">
        <f>$P$10</f>
        <v>0</v>
      </c>
      <c r="Q546" s="470">
        <f>$Q$10</f>
        <v>0</v>
      </c>
      <c r="R546" s="470">
        <f>$R$10</f>
        <v>0</v>
      </c>
      <c r="S546" s="470">
        <f>$S$10</f>
        <v>0</v>
      </c>
      <c r="T546" s="473">
        <f>$T$10</f>
        <v>0</v>
      </c>
      <c r="U546" s="476">
        <f>$U$10</f>
        <v>0</v>
      </c>
      <c r="V546" s="470">
        <f>$V$10</f>
        <v>0</v>
      </c>
      <c r="W546" s="473">
        <f>$W$10</f>
        <v>0</v>
      </c>
      <c r="X546" s="85"/>
      <c r="Y546" s="85"/>
      <c r="Z546" s="85"/>
      <c r="AA546" s="85"/>
      <c r="AB546" s="85"/>
      <c r="AC546" s="85"/>
      <c r="AD546" s="92"/>
      <c r="AE546" s="92"/>
      <c r="AF546" s="92"/>
      <c r="AG546" s="92"/>
      <c r="AH546" s="92"/>
      <c r="AI546" s="92"/>
      <c r="AJ546" s="92"/>
      <c r="AK546" s="85"/>
      <c r="AL546" s="522"/>
      <c r="AM546" s="523"/>
      <c r="AN546" s="682"/>
      <c r="AO546" s="682"/>
      <c r="AP546" s="523"/>
      <c r="AQ546" s="523"/>
      <c r="AR546" s="682"/>
      <c r="AS546" s="764"/>
      <c r="AT546" s="85"/>
    </row>
    <row r="547" spans="2:46" ht="9" customHeight="1">
      <c r="B547" s="726"/>
      <c r="C547" s="726"/>
      <c r="D547" s="726"/>
      <c r="E547" s="726"/>
      <c r="F547" s="726"/>
      <c r="G547" s="726"/>
      <c r="H547" s="726"/>
      <c r="I547" s="726"/>
      <c r="J547" s="536"/>
      <c r="K547" s="474"/>
      <c r="L547" s="538"/>
      <c r="M547" s="477"/>
      <c r="N547" s="474"/>
      <c r="O547" s="477"/>
      <c r="P547" s="471"/>
      <c r="Q547" s="471"/>
      <c r="R547" s="471"/>
      <c r="S547" s="471"/>
      <c r="T547" s="474"/>
      <c r="U547" s="477"/>
      <c r="V547" s="471"/>
      <c r="W547" s="474"/>
      <c r="X547" s="85"/>
      <c r="Y547" s="85"/>
      <c r="Z547" s="85"/>
      <c r="AA547" s="85"/>
      <c r="AB547" s="85"/>
      <c r="AC547" s="85"/>
      <c r="AD547" s="92"/>
      <c r="AE547" s="92"/>
      <c r="AF547" s="92"/>
      <c r="AG547" s="92"/>
      <c r="AH547" s="92"/>
      <c r="AI547" s="92"/>
      <c r="AJ547" s="92"/>
      <c r="AK547" s="85"/>
      <c r="AL547" s="524"/>
      <c r="AM547" s="525"/>
      <c r="AN547" s="683"/>
      <c r="AO547" s="683"/>
      <c r="AP547" s="525"/>
      <c r="AQ547" s="525"/>
      <c r="AR547" s="683"/>
      <c r="AS547" s="749"/>
      <c r="AT547" s="85"/>
    </row>
    <row r="548" spans="2:46" ht="6" customHeight="1">
      <c r="B548" s="727"/>
      <c r="C548" s="727"/>
      <c r="D548" s="727"/>
      <c r="E548" s="727"/>
      <c r="F548" s="727"/>
      <c r="G548" s="727"/>
      <c r="H548" s="727"/>
      <c r="I548" s="727"/>
      <c r="J548" s="536"/>
      <c r="K548" s="475"/>
      <c r="L548" s="539"/>
      <c r="M548" s="478"/>
      <c r="N548" s="475"/>
      <c r="O548" s="478"/>
      <c r="P548" s="472"/>
      <c r="Q548" s="472"/>
      <c r="R548" s="472"/>
      <c r="S548" s="472"/>
      <c r="T548" s="475"/>
      <c r="U548" s="478"/>
      <c r="V548" s="472"/>
      <c r="W548" s="475"/>
      <c r="X548" s="85"/>
      <c r="Y548" s="85"/>
      <c r="Z548" s="85"/>
      <c r="AA548" s="85"/>
      <c r="AB548" s="85"/>
      <c r="AC548" s="85"/>
      <c r="AD548" s="85"/>
      <c r="AE548" s="85"/>
      <c r="AF548" s="85"/>
      <c r="AG548" s="85"/>
      <c r="AH548" s="85"/>
      <c r="AI548" s="85"/>
      <c r="AJ548" s="85"/>
      <c r="AK548" s="85"/>
      <c r="AT548" s="85"/>
    </row>
    <row r="549" spans="2:46" ht="15" customHeight="1">
      <c r="B549" s="709" t="s">
        <v>51</v>
      </c>
      <c r="C549" s="710"/>
      <c r="D549" s="710"/>
      <c r="E549" s="710"/>
      <c r="F549" s="710"/>
      <c r="G549" s="710"/>
      <c r="H549" s="710"/>
      <c r="I549" s="711"/>
      <c r="J549" s="709" t="s">
        <v>6</v>
      </c>
      <c r="K549" s="710"/>
      <c r="L549" s="710"/>
      <c r="M549" s="710"/>
      <c r="N549" s="718"/>
      <c r="O549" s="721" t="s">
        <v>52</v>
      </c>
      <c r="P549" s="710"/>
      <c r="Q549" s="710"/>
      <c r="R549" s="710"/>
      <c r="S549" s="710"/>
      <c r="T549" s="710"/>
      <c r="U549" s="711"/>
      <c r="V549" s="93" t="s">
        <v>53</v>
      </c>
      <c r="W549" s="94"/>
      <c r="X549" s="94"/>
      <c r="Y549" s="724" t="s">
        <v>54</v>
      </c>
      <c r="Z549" s="724"/>
      <c r="AA549" s="724"/>
      <c r="AB549" s="724"/>
      <c r="AC549" s="724"/>
      <c r="AD549" s="724"/>
      <c r="AE549" s="724"/>
      <c r="AF549" s="724"/>
      <c r="AG549" s="724"/>
      <c r="AH549" s="724"/>
      <c r="AI549" s="94"/>
      <c r="AJ549" s="94"/>
      <c r="AK549" s="95"/>
      <c r="AL549" s="785" t="s">
        <v>55</v>
      </c>
      <c r="AM549" s="785"/>
      <c r="AN549" s="777" t="s">
        <v>61</v>
      </c>
      <c r="AO549" s="777"/>
      <c r="AP549" s="777"/>
      <c r="AQ549" s="777"/>
      <c r="AR549" s="777"/>
      <c r="AS549" s="778"/>
      <c r="AT549" s="85"/>
    </row>
    <row r="550" spans="2:46" ht="13.5" customHeight="1">
      <c r="B550" s="712"/>
      <c r="C550" s="713"/>
      <c r="D550" s="713"/>
      <c r="E550" s="713"/>
      <c r="F550" s="713"/>
      <c r="G550" s="713"/>
      <c r="H550" s="713"/>
      <c r="I550" s="714"/>
      <c r="J550" s="712"/>
      <c r="K550" s="713"/>
      <c r="L550" s="713"/>
      <c r="M550" s="713"/>
      <c r="N550" s="719"/>
      <c r="O550" s="722"/>
      <c r="P550" s="713"/>
      <c r="Q550" s="713"/>
      <c r="R550" s="713"/>
      <c r="S550" s="713"/>
      <c r="T550" s="713"/>
      <c r="U550" s="714"/>
      <c r="V550" s="728" t="s">
        <v>7</v>
      </c>
      <c r="W550" s="729"/>
      <c r="X550" s="729"/>
      <c r="Y550" s="730"/>
      <c r="Z550" s="734" t="s">
        <v>16</v>
      </c>
      <c r="AA550" s="735"/>
      <c r="AB550" s="735"/>
      <c r="AC550" s="736"/>
      <c r="AD550" s="740" t="s">
        <v>17</v>
      </c>
      <c r="AE550" s="741"/>
      <c r="AF550" s="741"/>
      <c r="AG550" s="742"/>
      <c r="AH550" s="746" t="s">
        <v>135</v>
      </c>
      <c r="AI550" s="681"/>
      <c r="AJ550" s="681"/>
      <c r="AK550" s="747"/>
      <c r="AL550" s="684" t="s">
        <v>18</v>
      </c>
      <c r="AM550" s="685"/>
      <c r="AN550" s="757" t="s">
        <v>19</v>
      </c>
      <c r="AO550" s="758"/>
      <c r="AP550" s="758"/>
      <c r="AQ550" s="758"/>
      <c r="AR550" s="759"/>
      <c r="AS550" s="760"/>
      <c r="AT550" s="85"/>
    </row>
    <row r="551" spans="2:46" ht="13.5" customHeight="1">
      <c r="B551" s="808"/>
      <c r="C551" s="809"/>
      <c r="D551" s="809"/>
      <c r="E551" s="809"/>
      <c r="F551" s="809"/>
      <c r="G551" s="809"/>
      <c r="H551" s="809"/>
      <c r="I551" s="810"/>
      <c r="J551" s="808"/>
      <c r="K551" s="809"/>
      <c r="L551" s="809"/>
      <c r="M551" s="809"/>
      <c r="N551" s="811"/>
      <c r="O551" s="820"/>
      <c r="P551" s="809"/>
      <c r="Q551" s="809"/>
      <c r="R551" s="809"/>
      <c r="S551" s="809"/>
      <c r="T551" s="809"/>
      <c r="U551" s="810"/>
      <c r="V551" s="731"/>
      <c r="W551" s="732"/>
      <c r="X551" s="732"/>
      <c r="Y551" s="733"/>
      <c r="Z551" s="737"/>
      <c r="AA551" s="738"/>
      <c r="AB551" s="738"/>
      <c r="AC551" s="739"/>
      <c r="AD551" s="743"/>
      <c r="AE551" s="744"/>
      <c r="AF551" s="744"/>
      <c r="AG551" s="745"/>
      <c r="AH551" s="748"/>
      <c r="AI551" s="683"/>
      <c r="AJ551" s="683"/>
      <c r="AK551" s="749"/>
      <c r="AL551" s="686"/>
      <c r="AM551" s="687"/>
      <c r="AN551" s="799"/>
      <c r="AO551" s="799"/>
      <c r="AP551" s="799"/>
      <c r="AQ551" s="799"/>
      <c r="AR551" s="799"/>
      <c r="AS551" s="800"/>
      <c r="AT551" s="85"/>
    </row>
    <row r="552" spans="2:46" ht="18" customHeight="1">
      <c r="B552" s="751">
        <f>'報告書（事業主控）'!B552</f>
        <v>0</v>
      </c>
      <c r="C552" s="752"/>
      <c r="D552" s="752"/>
      <c r="E552" s="752"/>
      <c r="F552" s="752"/>
      <c r="G552" s="752"/>
      <c r="H552" s="752"/>
      <c r="I552" s="753"/>
      <c r="J552" s="751">
        <f>'報告書（事業主控）'!J552</f>
        <v>0</v>
      </c>
      <c r="K552" s="752"/>
      <c r="L552" s="752"/>
      <c r="M552" s="752"/>
      <c r="N552" s="754"/>
      <c r="O552" s="106">
        <f>'報告書（事業主控）'!O552</f>
        <v>0</v>
      </c>
      <c r="P552" s="107" t="s">
        <v>45</v>
      </c>
      <c r="Q552" s="106">
        <f>'報告書（事業主控）'!Q552</f>
        <v>0</v>
      </c>
      <c r="R552" s="107" t="s">
        <v>46</v>
      </c>
      <c r="S552" s="106">
        <f>'報告書（事業主控）'!S552</f>
        <v>0</v>
      </c>
      <c r="T552" s="755" t="s">
        <v>47</v>
      </c>
      <c r="U552" s="755"/>
      <c r="V552" s="707">
        <f>'報告書（事業主控）'!V552</f>
        <v>0</v>
      </c>
      <c r="W552" s="708"/>
      <c r="X552" s="708"/>
      <c r="Y552" s="96" t="s">
        <v>8</v>
      </c>
      <c r="Z552" s="70"/>
      <c r="AA552" s="113"/>
      <c r="AB552" s="113"/>
      <c r="AC552" s="96" t="s">
        <v>8</v>
      </c>
      <c r="AD552" s="70"/>
      <c r="AE552" s="113"/>
      <c r="AF552" s="113"/>
      <c r="AG552" s="109" t="s">
        <v>8</v>
      </c>
      <c r="AH552" s="815">
        <f>'報告書（事業主控）'!AH552</f>
        <v>0</v>
      </c>
      <c r="AI552" s="816"/>
      <c r="AJ552" s="816"/>
      <c r="AK552" s="817"/>
      <c r="AL552" s="70"/>
      <c r="AM552" s="71"/>
      <c r="AN552" s="674">
        <f>'報告書（事業主控）'!AN552</f>
        <v>0</v>
      </c>
      <c r="AO552" s="675"/>
      <c r="AP552" s="675"/>
      <c r="AQ552" s="675"/>
      <c r="AR552" s="675"/>
      <c r="AS552" s="109" t="s">
        <v>8</v>
      </c>
      <c r="AT552" s="85"/>
    </row>
    <row r="553" spans="2:46" ht="18" customHeight="1">
      <c r="B553" s="700"/>
      <c r="C553" s="701"/>
      <c r="D553" s="701"/>
      <c r="E553" s="701"/>
      <c r="F553" s="701"/>
      <c r="G553" s="701"/>
      <c r="H553" s="701"/>
      <c r="I553" s="702"/>
      <c r="J553" s="700"/>
      <c r="K553" s="701"/>
      <c r="L553" s="701"/>
      <c r="M553" s="701"/>
      <c r="N553" s="704"/>
      <c r="O553" s="115">
        <f>'報告書（事業主控）'!O553</f>
        <v>0</v>
      </c>
      <c r="P553" s="116" t="s">
        <v>45</v>
      </c>
      <c r="Q553" s="115">
        <f>'報告書（事業主控）'!Q553</f>
        <v>0</v>
      </c>
      <c r="R553" s="116" t="s">
        <v>46</v>
      </c>
      <c r="S553" s="115">
        <f>'報告書（事業主控）'!S553</f>
        <v>0</v>
      </c>
      <c r="T553" s="706" t="s">
        <v>48</v>
      </c>
      <c r="U553" s="706"/>
      <c r="V553" s="671">
        <f>'報告書（事業主控）'!V553</f>
        <v>0</v>
      </c>
      <c r="W553" s="672"/>
      <c r="X553" s="672"/>
      <c r="Y553" s="672"/>
      <c r="Z553" s="671">
        <f>'報告書（事業主控）'!Z553</f>
        <v>0</v>
      </c>
      <c r="AA553" s="672"/>
      <c r="AB553" s="672"/>
      <c r="AC553" s="672"/>
      <c r="AD553" s="671">
        <f>'報告書（事業主控）'!AD553</f>
        <v>0</v>
      </c>
      <c r="AE553" s="672"/>
      <c r="AF553" s="672"/>
      <c r="AG553" s="673"/>
      <c r="AH553" s="671">
        <f>'報告書（事業主控）'!AH553</f>
        <v>0</v>
      </c>
      <c r="AI553" s="672"/>
      <c r="AJ553" s="672"/>
      <c r="AK553" s="673"/>
      <c r="AL553" s="407">
        <f>'報告書（事業主控）'!AL553</f>
        <v>0</v>
      </c>
      <c r="AM553" s="677"/>
      <c r="AN553" s="671">
        <f>'報告書（事業主控）'!AN553</f>
        <v>0</v>
      </c>
      <c r="AO553" s="672"/>
      <c r="AP553" s="672"/>
      <c r="AQ553" s="672"/>
      <c r="AR553" s="672"/>
      <c r="AS553" s="75"/>
      <c r="AT553" s="85"/>
    </row>
    <row r="554" spans="2:46" ht="18" customHeight="1">
      <c r="B554" s="697">
        <f>'報告書（事業主控）'!B554</f>
        <v>0</v>
      </c>
      <c r="C554" s="698"/>
      <c r="D554" s="698"/>
      <c r="E554" s="698"/>
      <c r="F554" s="698"/>
      <c r="G554" s="698"/>
      <c r="H554" s="698"/>
      <c r="I554" s="699"/>
      <c r="J554" s="697">
        <f>'報告書（事業主控）'!J554</f>
        <v>0</v>
      </c>
      <c r="K554" s="698"/>
      <c r="L554" s="698"/>
      <c r="M554" s="698"/>
      <c r="N554" s="703"/>
      <c r="O554" s="110">
        <f>'報告書（事業主控）'!O554</f>
        <v>0</v>
      </c>
      <c r="P554" s="92" t="s">
        <v>45</v>
      </c>
      <c r="Q554" s="110">
        <f>'報告書（事業主控）'!Q554</f>
        <v>0</v>
      </c>
      <c r="R554" s="92" t="s">
        <v>46</v>
      </c>
      <c r="S554" s="110">
        <f>'報告書（事業主控）'!S554</f>
        <v>0</v>
      </c>
      <c r="T554" s="705" t="s">
        <v>47</v>
      </c>
      <c r="U554" s="705"/>
      <c r="V554" s="707">
        <f>'報告書（事業主控）'!V554</f>
        <v>0</v>
      </c>
      <c r="W554" s="708"/>
      <c r="X554" s="708"/>
      <c r="Y554" s="97"/>
      <c r="Z554" s="70"/>
      <c r="AA554" s="113"/>
      <c r="AB554" s="113"/>
      <c r="AC554" s="97"/>
      <c r="AD554" s="70"/>
      <c r="AE554" s="113"/>
      <c r="AF554" s="113"/>
      <c r="AG554" s="97"/>
      <c r="AH554" s="674">
        <f>'報告書（事業主控）'!AH554</f>
        <v>0</v>
      </c>
      <c r="AI554" s="675"/>
      <c r="AJ554" s="675"/>
      <c r="AK554" s="676"/>
      <c r="AL554" s="70"/>
      <c r="AM554" s="71"/>
      <c r="AN554" s="674">
        <f>'報告書（事業主控）'!AN554</f>
        <v>0</v>
      </c>
      <c r="AO554" s="675"/>
      <c r="AP554" s="675"/>
      <c r="AQ554" s="675"/>
      <c r="AR554" s="675"/>
      <c r="AS554" s="114"/>
      <c r="AT554" s="85"/>
    </row>
    <row r="555" spans="2:46" ht="18" customHeight="1">
      <c r="B555" s="700"/>
      <c r="C555" s="701"/>
      <c r="D555" s="701"/>
      <c r="E555" s="701"/>
      <c r="F555" s="701"/>
      <c r="G555" s="701"/>
      <c r="H555" s="701"/>
      <c r="I555" s="702"/>
      <c r="J555" s="700"/>
      <c r="K555" s="701"/>
      <c r="L555" s="701"/>
      <c r="M555" s="701"/>
      <c r="N555" s="704"/>
      <c r="O555" s="115">
        <f>'報告書（事業主控）'!O555</f>
        <v>0</v>
      </c>
      <c r="P555" s="116" t="s">
        <v>45</v>
      </c>
      <c r="Q555" s="115">
        <f>'報告書（事業主控）'!Q555</f>
        <v>0</v>
      </c>
      <c r="R555" s="116" t="s">
        <v>46</v>
      </c>
      <c r="S555" s="115">
        <f>'報告書（事業主控）'!S555</f>
        <v>0</v>
      </c>
      <c r="T555" s="706" t="s">
        <v>48</v>
      </c>
      <c r="U555" s="706"/>
      <c r="V555" s="678">
        <f>'報告書（事業主控）'!V555</f>
        <v>0</v>
      </c>
      <c r="W555" s="679"/>
      <c r="X555" s="679"/>
      <c r="Y555" s="679"/>
      <c r="Z555" s="678">
        <f>'報告書（事業主控）'!Z555</f>
        <v>0</v>
      </c>
      <c r="AA555" s="679"/>
      <c r="AB555" s="679"/>
      <c r="AC555" s="679"/>
      <c r="AD555" s="678">
        <f>'報告書（事業主控）'!AD555</f>
        <v>0</v>
      </c>
      <c r="AE555" s="679"/>
      <c r="AF555" s="679"/>
      <c r="AG555" s="679"/>
      <c r="AH555" s="678">
        <f>'報告書（事業主控）'!AH555</f>
        <v>0</v>
      </c>
      <c r="AI555" s="679"/>
      <c r="AJ555" s="679"/>
      <c r="AK555" s="680"/>
      <c r="AL555" s="407">
        <f>'報告書（事業主控）'!AL555</f>
        <v>0</v>
      </c>
      <c r="AM555" s="677"/>
      <c r="AN555" s="671">
        <f>'報告書（事業主控）'!AN555</f>
        <v>0</v>
      </c>
      <c r="AO555" s="672"/>
      <c r="AP555" s="672"/>
      <c r="AQ555" s="672"/>
      <c r="AR555" s="672"/>
      <c r="AS555" s="75"/>
      <c r="AT555" s="85"/>
    </row>
    <row r="556" spans="2:46" ht="18" customHeight="1">
      <c r="B556" s="697">
        <f>'報告書（事業主控）'!B556</f>
        <v>0</v>
      </c>
      <c r="C556" s="698"/>
      <c r="D556" s="698"/>
      <c r="E556" s="698"/>
      <c r="F556" s="698"/>
      <c r="G556" s="698"/>
      <c r="H556" s="698"/>
      <c r="I556" s="699"/>
      <c r="J556" s="697">
        <f>'報告書（事業主控）'!J556</f>
        <v>0</v>
      </c>
      <c r="K556" s="698"/>
      <c r="L556" s="698"/>
      <c r="M556" s="698"/>
      <c r="N556" s="703"/>
      <c r="O556" s="110">
        <f>'報告書（事業主控）'!O556</f>
        <v>0</v>
      </c>
      <c r="P556" s="92" t="s">
        <v>45</v>
      </c>
      <c r="Q556" s="110">
        <f>'報告書（事業主控）'!Q556</f>
        <v>0</v>
      </c>
      <c r="R556" s="92" t="s">
        <v>46</v>
      </c>
      <c r="S556" s="110">
        <f>'報告書（事業主控）'!S556</f>
        <v>0</v>
      </c>
      <c r="T556" s="705" t="s">
        <v>47</v>
      </c>
      <c r="U556" s="705"/>
      <c r="V556" s="707">
        <f>'報告書（事業主控）'!V556</f>
        <v>0</v>
      </c>
      <c r="W556" s="708"/>
      <c r="X556" s="708"/>
      <c r="Y556" s="97"/>
      <c r="Z556" s="70"/>
      <c r="AA556" s="113"/>
      <c r="AB556" s="113"/>
      <c r="AC556" s="97"/>
      <c r="AD556" s="70"/>
      <c r="AE556" s="113"/>
      <c r="AF556" s="113"/>
      <c r="AG556" s="97"/>
      <c r="AH556" s="674">
        <f>'報告書（事業主控）'!AH556</f>
        <v>0</v>
      </c>
      <c r="AI556" s="675"/>
      <c r="AJ556" s="675"/>
      <c r="AK556" s="676"/>
      <c r="AL556" s="70"/>
      <c r="AM556" s="71"/>
      <c r="AN556" s="674">
        <f>'報告書（事業主控）'!AN556</f>
        <v>0</v>
      </c>
      <c r="AO556" s="675"/>
      <c r="AP556" s="675"/>
      <c r="AQ556" s="675"/>
      <c r="AR556" s="675"/>
      <c r="AS556" s="114"/>
      <c r="AT556" s="85"/>
    </row>
    <row r="557" spans="2:46" ht="18" customHeight="1">
      <c r="B557" s="700"/>
      <c r="C557" s="701"/>
      <c r="D557" s="701"/>
      <c r="E557" s="701"/>
      <c r="F557" s="701"/>
      <c r="G557" s="701"/>
      <c r="H557" s="701"/>
      <c r="I557" s="702"/>
      <c r="J557" s="700"/>
      <c r="K557" s="701"/>
      <c r="L557" s="701"/>
      <c r="M557" s="701"/>
      <c r="N557" s="704"/>
      <c r="O557" s="115">
        <f>'報告書（事業主控）'!O557</f>
        <v>0</v>
      </c>
      <c r="P557" s="116" t="s">
        <v>45</v>
      </c>
      <c r="Q557" s="115">
        <f>'報告書（事業主控）'!Q557</f>
        <v>0</v>
      </c>
      <c r="R557" s="116" t="s">
        <v>46</v>
      </c>
      <c r="S557" s="115">
        <f>'報告書（事業主控）'!S557</f>
        <v>0</v>
      </c>
      <c r="T557" s="706" t="s">
        <v>48</v>
      </c>
      <c r="U557" s="706"/>
      <c r="V557" s="678">
        <f>'報告書（事業主控）'!V557</f>
        <v>0</v>
      </c>
      <c r="W557" s="679"/>
      <c r="X557" s="679"/>
      <c r="Y557" s="679"/>
      <c r="Z557" s="678">
        <f>'報告書（事業主控）'!Z557</f>
        <v>0</v>
      </c>
      <c r="AA557" s="679"/>
      <c r="AB557" s="679"/>
      <c r="AC557" s="679"/>
      <c r="AD557" s="678">
        <f>'報告書（事業主控）'!AD557</f>
        <v>0</v>
      </c>
      <c r="AE557" s="679"/>
      <c r="AF557" s="679"/>
      <c r="AG557" s="679"/>
      <c r="AH557" s="678">
        <f>'報告書（事業主控）'!AH557</f>
        <v>0</v>
      </c>
      <c r="AI557" s="679"/>
      <c r="AJ557" s="679"/>
      <c r="AK557" s="680"/>
      <c r="AL557" s="407">
        <f>'報告書（事業主控）'!AL557</f>
        <v>0</v>
      </c>
      <c r="AM557" s="677"/>
      <c r="AN557" s="671">
        <f>'報告書（事業主控）'!AN557</f>
        <v>0</v>
      </c>
      <c r="AO557" s="672"/>
      <c r="AP557" s="672"/>
      <c r="AQ557" s="672"/>
      <c r="AR557" s="672"/>
      <c r="AS557" s="75"/>
      <c r="AT557" s="85"/>
    </row>
    <row r="558" spans="2:46" ht="18" customHeight="1">
      <c r="B558" s="697">
        <f>'報告書（事業主控）'!B558</f>
        <v>0</v>
      </c>
      <c r="C558" s="698"/>
      <c r="D558" s="698"/>
      <c r="E558" s="698"/>
      <c r="F558" s="698"/>
      <c r="G558" s="698"/>
      <c r="H558" s="698"/>
      <c r="I558" s="699"/>
      <c r="J558" s="697">
        <f>'報告書（事業主控）'!J558</f>
        <v>0</v>
      </c>
      <c r="K558" s="698"/>
      <c r="L558" s="698"/>
      <c r="M558" s="698"/>
      <c r="N558" s="703"/>
      <c r="O558" s="110">
        <f>'報告書（事業主控）'!O558</f>
        <v>0</v>
      </c>
      <c r="P558" s="92" t="s">
        <v>45</v>
      </c>
      <c r="Q558" s="110">
        <f>'報告書（事業主控）'!Q558</f>
        <v>0</v>
      </c>
      <c r="R558" s="92" t="s">
        <v>46</v>
      </c>
      <c r="S558" s="110">
        <f>'報告書（事業主控）'!S558</f>
        <v>0</v>
      </c>
      <c r="T558" s="705" t="s">
        <v>47</v>
      </c>
      <c r="U558" s="705"/>
      <c r="V558" s="707">
        <f>'報告書（事業主控）'!V558</f>
        <v>0</v>
      </c>
      <c r="W558" s="708"/>
      <c r="X558" s="708"/>
      <c r="Y558" s="97"/>
      <c r="Z558" s="70"/>
      <c r="AA558" s="113"/>
      <c r="AB558" s="113"/>
      <c r="AC558" s="97"/>
      <c r="AD558" s="70"/>
      <c r="AE558" s="113"/>
      <c r="AF558" s="113"/>
      <c r="AG558" s="97"/>
      <c r="AH558" s="674">
        <f>'報告書（事業主控）'!AH558</f>
        <v>0</v>
      </c>
      <c r="AI558" s="675"/>
      <c r="AJ558" s="675"/>
      <c r="AK558" s="676"/>
      <c r="AL558" s="70"/>
      <c r="AM558" s="71"/>
      <c r="AN558" s="674">
        <f>'報告書（事業主控）'!AN558</f>
        <v>0</v>
      </c>
      <c r="AO558" s="675"/>
      <c r="AP558" s="675"/>
      <c r="AQ558" s="675"/>
      <c r="AR558" s="675"/>
      <c r="AS558" s="114"/>
      <c r="AT558" s="85"/>
    </row>
    <row r="559" spans="2:46" ht="18" customHeight="1">
      <c r="B559" s="700"/>
      <c r="C559" s="701"/>
      <c r="D559" s="701"/>
      <c r="E559" s="701"/>
      <c r="F559" s="701"/>
      <c r="G559" s="701"/>
      <c r="H559" s="701"/>
      <c r="I559" s="702"/>
      <c r="J559" s="700"/>
      <c r="K559" s="701"/>
      <c r="L559" s="701"/>
      <c r="M559" s="701"/>
      <c r="N559" s="704"/>
      <c r="O559" s="115">
        <f>'報告書（事業主控）'!O559</f>
        <v>0</v>
      </c>
      <c r="P559" s="116" t="s">
        <v>45</v>
      </c>
      <c r="Q559" s="115">
        <f>'報告書（事業主控）'!Q559</f>
        <v>0</v>
      </c>
      <c r="R559" s="116" t="s">
        <v>46</v>
      </c>
      <c r="S559" s="115">
        <f>'報告書（事業主控）'!S559</f>
        <v>0</v>
      </c>
      <c r="T559" s="706" t="s">
        <v>48</v>
      </c>
      <c r="U559" s="706"/>
      <c r="V559" s="678">
        <f>'報告書（事業主控）'!V559</f>
        <v>0</v>
      </c>
      <c r="W559" s="679"/>
      <c r="X559" s="679"/>
      <c r="Y559" s="679"/>
      <c r="Z559" s="678">
        <f>'報告書（事業主控）'!Z559</f>
        <v>0</v>
      </c>
      <c r="AA559" s="679"/>
      <c r="AB559" s="679"/>
      <c r="AC559" s="679"/>
      <c r="AD559" s="678">
        <f>'報告書（事業主控）'!AD559</f>
        <v>0</v>
      </c>
      <c r="AE559" s="679"/>
      <c r="AF559" s="679"/>
      <c r="AG559" s="679"/>
      <c r="AH559" s="678">
        <f>'報告書（事業主控）'!AH559</f>
        <v>0</v>
      </c>
      <c r="AI559" s="679"/>
      <c r="AJ559" s="679"/>
      <c r="AK559" s="680"/>
      <c r="AL559" s="407">
        <f>'報告書（事業主控）'!AL559</f>
        <v>0</v>
      </c>
      <c r="AM559" s="677"/>
      <c r="AN559" s="671">
        <f>'報告書（事業主控）'!AN559</f>
        <v>0</v>
      </c>
      <c r="AO559" s="672"/>
      <c r="AP559" s="672"/>
      <c r="AQ559" s="672"/>
      <c r="AR559" s="672"/>
      <c r="AS559" s="75"/>
      <c r="AT559" s="85"/>
    </row>
    <row r="560" spans="2:46" ht="18" customHeight="1">
      <c r="B560" s="697">
        <f>'報告書（事業主控）'!B560</f>
        <v>0</v>
      </c>
      <c r="C560" s="698"/>
      <c r="D560" s="698"/>
      <c r="E560" s="698"/>
      <c r="F560" s="698"/>
      <c r="G560" s="698"/>
      <c r="H560" s="698"/>
      <c r="I560" s="699"/>
      <c r="J560" s="697">
        <f>'報告書（事業主控）'!J560</f>
        <v>0</v>
      </c>
      <c r="K560" s="698"/>
      <c r="L560" s="698"/>
      <c r="M560" s="698"/>
      <c r="N560" s="703"/>
      <c r="O560" s="110">
        <f>'報告書（事業主控）'!O560</f>
        <v>0</v>
      </c>
      <c r="P560" s="92" t="s">
        <v>45</v>
      </c>
      <c r="Q560" s="110">
        <f>'報告書（事業主控）'!Q560</f>
        <v>0</v>
      </c>
      <c r="R560" s="92" t="s">
        <v>46</v>
      </c>
      <c r="S560" s="110">
        <f>'報告書（事業主控）'!S560</f>
        <v>0</v>
      </c>
      <c r="T560" s="705" t="s">
        <v>47</v>
      </c>
      <c r="U560" s="705"/>
      <c r="V560" s="707">
        <f>'報告書（事業主控）'!V560</f>
        <v>0</v>
      </c>
      <c r="W560" s="708"/>
      <c r="X560" s="708"/>
      <c r="Y560" s="97"/>
      <c r="Z560" s="70"/>
      <c r="AA560" s="113"/>
      <c r="AB560" s="113"/>
      <c r="AC560" s="97"/>
      <c r="AD560" s="70"/>
      <c r="AE560" s="113"/>
      <c r="AF560" s="113"/>
      <c r="AG560" s="97"/>
      <c r="AH560" s="674">
        <f>'報告書（事業主控）'!AH560</f>
        <v>0</v>
      </c>
      <c r="AI560" s="675"/>
      <c r="AJ560" s="675"/>
      <c r="AK560" s="676"/>
      <c r="AL560" s="70"/>
      <c r="AM560" s="71"/>
      <c r="AN560" s="674">
        <f>'報告書（事業主控）'!AN560</f>
        <v>0</v>
      </c>
      <c r="AO560" s="675"/>
      <c r="AP560" s="675"/>
      <c r="AQ560" s="675"/>
      <c r="AR560" s="675"/>
      <c r="AS560" s="114"/>
      <c r="AT560" s="85"/>
    </row>
    <row r="561" spans="2:46" ht="18" customHeight="1">
      <c r="B561" s="700"/>
      <c r="C561" s="701"/>
      <c r="D561" s="701"/>
      <c r="E561" s="701"/>
      <c r="F561" s="701"/>
      <c r="G561" s="701"/>
      <c r="H561" s="701"/>
      <c r="I561" s="702"/>
      <c r="J561" s="700"/>
      <c r="K561" s="701"/>
      <c r="L561" s="701"/>
      <c r="M561" s="701"/>
      <c r="N561" s="704"/>
      <c r="O561" s="115">
        <f>'報告書（事業主控）'!O561</f>
        <v>0</v>
      </c>
      <c r="P561" s="116" t="s">
        <v>45</v>
      </c>
      <c r="Q561" s="115">
        <f>'報告書（事業主控）'!Q561</f>
        <v>0</v>
      </c>
      <c r="R561" s="116" t="s">
        <v>46</v>
      </c>
      <c r="S561" s="115">
        <f>'報告書（事業主控）'!S561</f>
        <v>0</v>
      </c>
      <c r="T561" s="706" t="s">
        <v>48</v>
      </c>
      <c r="U561" s="706"/>
      <c r="V561" s="678">
        <f>'報告書（事業主控）'!V561</f>
        <v>0</v>
      </c>
      <c r="W561" s="679"/>
      <c r="X561" s="679"/>
      <c r="Y561" s="679"/>
      <c r="Z561" s="678">
        <f>'報告書（事業主控）'!Z561</f>
        <v>0</v>
      </c>
      <c r="AA561" s="679"/>
      <c r="AB561" s="679"/>
      <c r="AC561" s="679"/>
      <c r="AD561" s="678">
        <f>'報告書（事業主控）'!AD561</f>
        <v>0</v>
      </c>
      <c r="AE561" s="679"/>
      <c r="AF561" s="679"/>
      <c r="AG561" s="679"/>
      <c r="AH561" s="678">
        <f>'報告書（事業主控）'!AH561</f>
        <v>0</v>
      </c>
      <c r="AI561" s="679"/>
      <c r="AJ561" s="679"/>
      <c r="AK561" s="680"/>
      <c r="AL561" s="407">
        <f>'報告書（事業主控）'!AL561</f>
        <v>0</v>
      </c>
      <c r="AM561" s="677"/>
      <c r="AN561" s="671">
        <f>'報告書（事業主控）'!AN561</f>
        <v>0</v>
      </c>
      <c r="AO561" s="672"/>
      <c r="AP561" s="672"/>
      <c r="AQ561" s="672"/>
      <c r="AR561" s="672"/>
      <c r="AS561" s="75"/>
      <c r="AT561" s="85"/>
    </row>
    <row r="562" spans="2:46" ht="18" customHeight="1">
      <c r="B562" s="697">
        <f>'報告書（事業主控）'!B562</f>
        <v>0</v>
      </c>
      <c r="C562" s="698"/>
      <c r="D562" s="698"/>
      <c r="E562" s="698"/>
      <c r="F562" s="698"/>
      <c r="G562" s="698"/>
      <c r="H562" s="698"/>
      <c r="I562" s="699"/>
      <c r="J562" s="697">
        <f>'報告書（事業主控）'!J562</f>
        <v>0</v>
      </c>
      <c r="K562" s="698"/>
      <c r="L562" s="698"/>
      <c r="M562" s="698"/>
      <c r="N562" s="703"/>
      <c r="O562" s="110">
        <f>'報告書（事業主控）'!O562</f>
        <v>0</v>
      </c>
      <c r="P562" s="92" t="s">
        <v>45</v>
      </c>
      <c r="Q562" s="110">
        <f>'報告書（事業主控）'!Q562</f>
        <v>0</v>
      </c>
      <c r="R562" s="92" t="s">
        <v>46</v>
      </c>
      <c r="S562" s="110">
        <f>'報告書（事業主控）'!S562</f>
        <v>0</v>
      </c>
      <c r="T562" s="705" t="s">
        <v>47</v>
      </c>
      <c r="U562" s="705"/>
      <c r="V562" s="707">
        <f>'報告書（事業主控）'!V562</f>
        <v>0</v>
      </c>
      <c r="W562" s="708"/>
      <c r="X562" s="708"/>
      <c r="Y562" s="97"/>
      <c r="Z562" s="70"/>
      <c r="AA562" s="113"/>
      <c r="AB562" s="113"/>
      <c r="AC562" s="97"/>
      <c r="AD562" s="70"/>
      <c r="AE562" s="113"/>
      <c r="AF562" s="113"/>
      <c r="AG562" s="97"/>
      <c r="AH562" s="674">
        <f>'報告書（事業主控）'!AH562</f>
        <v>0</v>
      </c>
      <c r="AI562" s="675"/>
      <c r="AJ562" s="675"/>
      <c r="AK562" s="676"/>
      <c r="AL562" s="70"/>
      <c r="AM562" s="71"/>
      <c r="AN562" s="674">
        <f>'報告書（事業主控）'!AN562</f>
        <v>0</v>
      </c>
      <c r="AO562" s="675"/>
      <c r="AP562" s="675"/>
      <c r="AQ562" s="675"/>
      <c r="AR562" s="675"/>
      <c r="AS562" s="114"/>
      <c r="AT562" s="85"/>
    </row>
    <row r="563" spans="2:46" ht="18" customHeight="1">
      <c r="B563" s="700"/>
      <c r="C563" s="701"/>
      <c r="D563" s="701"/>
      <c r="E563" s="701"/>
      <c r="F563" s="701"/>
      <c r="G563" s="701"/>
      <c r="H563" s="701"/>
      <c r="I563" s="702"/>
      <c r="J563" s="700"/>
      <c r="K563" s="701"/>
      <c r="L563" s="701"/>
      <c r="M563" s="701"/>
      <c r="N563" s="704"/>
      <c r="O563" s="115">
        <f>'報告書（事業主控）'!O563</f>
        <v>0</v>
      </c>
      <c r="P563" s="116" t="s">
        <v>45</v>
      </c>
      <c r="Q563" s="115">
        <f>'報告書（事業主控）'!Q563</f>
        <v>0</v>
      </c>
      <c r="R563" s="116" t="s">
        <v>46</v>
      </c>
      <c r="S563" s="115">
        <f>'報告書（事業主控）'!S563</f>
        <v>0</v>
      </c>
      <c r="T563" s="706" t="s">
        <v>48</v>
      </c>
      <c r="U563" s="706"/>
      <c r="V563" s="678">
        <f>'報告書（事業主控）'!V563</f>
        <v>0</v>
      </c>
      <c r="W563" s="679"/>
      <c r="X563" s="679"/>
      <c r="Y563" s="679"/>
      <c r="Z563" s="678">
        <f>'報告書（事業主控）'!Z563</f>
        <v>0</v>
      </c>
      <c r="AA563" s="679"/>
      <c r="AB563" s="679"/>
      <c r="AC563" s="679"/>
      <c r="AD563" s="678">
        <f>'報告書（事業主控）'!AD563</f>
        <v>0</v>
      </c>
      <c r="AE563" s="679"/>
      <c r="AF563" s="679"/>
      <c r="AG563" s="679"/>
      <c r="AH563" s="678">
        <f>'報告書（事業主控）'!AH563</f>
        <v>0</v>
      </c>
      <c r="AI563" s="679"/>
      <c r="AJ563" s="679"/>
      <c r="AK563" s="680"/>
      <c r="AL563" s="407">
        <f>'報告書（事業主控）'!AL563</f>
        <v>0</v>
      </c>
      <c r="AM563" s="677"/>
      <c r="AN563" s="671">
        <f>'報告書（事業主控）'!AN563</f>
        <v>0</v>
      </c>
      <c r="AO563" s="672"/>
      <c r="AP563" s="672"/>
      <c r="AQ563" s="672"/>
      <c r="AR563" s="672"/>
      <c r="AS563" s="75"/>
      <c r="AT563" s="85"/>
    </row>
    <row r="564" spans="2:46" ht="18" customHeight="1">
      <c r="B564" s="697">
        <f>'報告書（事業主控）'!B564</f>
        <v>0</v>
      </c>
      <c r="C564" s="698"/>
      <c r="D564" s="698"/>
      <c r="E564" s="698"/>
      <c r="F564" s="698"/>
      <c r="G564" s="698"/>
      <c r="H564" s="698"/>
      <c r="I564" s="699"/>
      <c r="J564" s="697">
        <f>'報告書（事業主控）'!J564</f>
        <v>0</v>
      </c>
      <c r="K564" s="698"/>
      <c r="L564" s="698"/>
      <c r="M564" s="698"/>
      <c r="N564" s="703"/>
      <c r="O564" s="110">
        <f>'報告書（事業主控）'!O564</f>
        <v>0</v>
      </c>
      <c r="P564" s="92" t="s">
        <v>45</v>
      </c>
      <c r="Q564" s="110">
        <f>'報告書（事業主控）'!Q564</f>
        <v>0</v>
      </c>
      <c r="R564" s="92" t="s">
        <v>46</v>
      </c>
      <c r="S564" s="110">
        <f>'報告書（事業主控）'!S564</f>
        <v>0</v>
      </c>
      <c r="T564" s="705" t="s">
        <v>47</v>
      </c>
      <c r="U564" s="705"/>
      <c r="V564" s="707">
        <f>'報告書（事業主控）'!V564</f>
        <v>0</v>
      </c>
      <c r="W564" s="708"/>
      <c r="X564" s="708"/>
      <c r="Y564" s="97"/>
      <c r="Z564" s="70"/>
      <c r="AA564" s="113"/>
      <c r="AB564" s="113"/>
      <c r="AC564" s="97"/>
      <c r="AD564" s="70"/>
      <c r="AE564" s="113"/>
      <c r="AF564" s="113"/>
      <c r="AG564" s="97"/>
      <c r="AH564" s="674">
        <f>'報告書（事業主控）'!AH564</f>
        <v>0</v>
      </c>
      <c r="AI564" s="675"/>
      <c r="AJ564" s="675"/>
      <c r="AK564" s="676"/>
      <c r="AL564" s="70"/>
      <c r="AM564" s="71"/>
      <c r="AN564" s="674">
        <f>'報告書（事業主控）'!AN564</f>
        <v>0</v>
      </c>
      <c r="AO564" s="675"/>
      <c r="AP564" s="675"/>
      <c r="AQ564" s="675"/>
      <c r="AR564" s="675"/>
      <c r="AS564" s="114"/>
      <c r="AT564" s="85"/>
    </row>
    <row r="565" spans="2:46" ht="18" customHeight="1">
      <c r="B565" s="700"/>
      <c r="C565" s="701"/>
      <c r="D565" s="701"/>
      <c r="E565" s="701"/>
      <c r="F565" s="701"/>
      <c r="G565" s="701"/>
      <c r="H565" s="701"/>
      <c r="I565" s="702"/>
      <c r="J565" s="700"/>
      <c r="K565" s="701"/>
      <c r="L565" s="701"/>
      <c r="M565" s="701"/>
      <c r="N565" s="704"/>
      <c r="O565" s="115">
        <f>'報告書（事業主控）'!O565</f>
        <v>0</v>
      </c>
      <c r="P565" s="116" t="s">
        <v>45</v>
      </c>
      <c r="Q565" s="115">
        <f>'報告書（事業主控）'!Q565</f>
        <v>0</v>
      </c>
      <c r="R565" s="116" t="s">
        <v>46</v>
      </c>
      <c r="S565" s="115">
        <f>'報告書（事業主控）'!S565</f>
        <v>0</v>
      </c>
      <c r="T565" s="706" t="s">
        <v>48</v>
      </c>
      <c r="U565" s="706"/>
      <c r="V565" s="678">
        <f>'報告書（事業主控）'!V565</f>
        <v>0</v>
      </c>
      <c r="W565" s="679"/>
      <c r="X565" s="679"/>
      <c r="Y565" s="679"/>
      <c r="Z565" s="678">
        <f>'報告書（事業主控）'!Z565</f>
        <v>0</v>
      </c>
      <c r="AA565" s="679"/>
      <c r="AB565" s="679"/>
      <c r="AC565" s="679"/>
      <c r="AD565" s="678">
        <f>'報告書（事業主控）'!AD565</f>
        <v>0</v>
      </c>
      <c r="AE565" s="679"/>
      <c r="AF565" s="679"/>
      <c r="AG565" s="679"/>
      <c r="AH565" s="678">
        <f>'報告書（事業主控）'!AH565</f>
        <v>0</v>
      </c>
      <c r="AI565" s="679"/>
      <c r="AJ565" s="679"/>
      <c r="AK565" s="680"/>
      <c r="AL565" s="407">
        <f>'報告書（事業主控）'!AL565</f>
        <v>0</v>
      </c>
      <c r="AM565" s="677"/>
      <c r="AN565" s="671">
        <f>'報告書（事業主控）'!AN565</f>
        <v>0</v>
      </c>
      <c r="AO565" s="672"/>
      <c r="AP565" s="672"/>
      <c r="AQ565" s="672"/>
      <c r="AR565" s="672"/>
      <c r="AS565" s="75"/>
      <c r="AT565" s="85"/>
    </row>
    <row r="566" spans="2:46" ht="18" customHeight="1">
      <c r="B566" s="697">
        <f>'報告書（事業主控）'!B566</f>
        <v>0</v>
      </c>
      <c r="C566" s="698"/>
      <c r="D566" s="698"/>
      <c r="E566" s="698"/>
      <c r="F566" s="698"/>
      <c r="G566" s="698"/>
      <c r="H566" s="698"/>
      <c r="I566" s="699"/>
      <c r="J566" s="697">
        <f>'報告書（事業主控）'!J566</f>
        <v>0</v>
      </c>
      <c r="K566" s="698"/>
      <c r="L566" s="698"/>
      <c r="M566" s="698"/>
      <c r="N566" s="703"/>
      <c r="O566" s="110">
        <f>'報告書（事業主控）'!O566</f>
        <v>0</v>
      </c>
      <c r="P566" s="92" t="s">
        <v>45</v>
      </c>
      <c r="Q566" s="110">
        <f>'報告書（事業主控）'!Q566</f>
        <v>0</v>
      </c>
      <c r="R566" s="92" t="s">
        <v>46</v>
      </c>
      <c r="S566" s="110">
        <f>'報告書（事業主控）'!S566</f>
        <v>0</v>
      </c>
      <c r="T566" s="705" t="s">
        <v>47</v>
      </c>
      <c r="U566" s="705"/>
      <c r="V566" s="707">
        <f>'報告書（事業主控）'!V566</f>
        <v>0</v>
      </c>
      <c r="W566" s="708"/>
      <c r="X566" s="708"/>
      <c r="Y566" s="97"/>
      <c r="Z566" s="70"/>
      <c r="AA566" s="113"/>
      <c r="AB566" s="113"/>
      <c r="AC566" s="97"/>
      <c r="AD566" s="70"/>
      <c r="AE566" s="113"/>
      <c r="AF566" s="113"/>
      <c r="AG566" s="97"/>
      <c r="AH566" s="674">
        <f>'報告書（事業主控）'!AH566</f>
        <v>0</v>
      </c>
      <c r="AI566" s="675"/>
      <c r="AJ566" s="675"/>
      <c r="AK566" s="676"/>
      <c r="AL566" s="70"/>
      <c r="AM566" s="71"/>
      <c r="AN566" s="674">
        <f>'報告書（事業主控）'!AN566</f>
        <v>0</v>
      </c>
      <c r="AO566" s="675"/>
      <c r="AP566" s="675"/>
      <c r="AQ566" s="675"/>
      <c r="AR566" s="675"/>
      <c r="AS566" s="114"/>
      <c r="AT566" s="85"/>
    </row>
    <row r="567" spans="2:46" ht="18" customHeight="1">
      <c r="B567" s="700"/>
      <c r="C567" s="701"/>
      <c r="D567" s="701"/>
      <c r="E567" s="701"/>
      <c r="F567" s="701"/>
      <c r="G567" s="701"/>
      <c r="H567" s="701"/>
      <c r="I567" s="702"/>
      <c r="J567" s="700"/>
      <c r="K567" s="701"/>
      <c r="L567" s="701"/>
      <c r="M567" s="701"/>
      <c r="N567" s="704"/>
      <c r="O567" s="115">
        <f>'報告書（事業主控）'!O567</f>
        <v>0</v>
      </c>
      <c r="P567" s="116" t="s">
        <v>45</v>
      </c>
      <c r="Q567" s="115">
        <f>'報告書（事業主控）'!Q567</f>
        <v>0</v>
      </c>
      <c r="R567" s="116" t="s">
        <v>46</v>
      </c>
      <c r="S567" s="115">
        <f>'報告書（事業主控）'!S567</f>
        <v>0</v>
      </c>
      <c r="T567" s="706" t="s">
        <v>48</v>
      </c>
      <c r="U567" s="706"/>
      <c r="V567" s="678">
        <f>'報告書（事業主控）'!V567</f>
        <v>0</v>
      </c>
      <c r="W567" s="679"/>
      <c r="X567" s="679"/>
      <c r="Y567" s="679"/>
      <c r="Z567" s="678">
        <f>'報告書（事業主控）'!Z567</f>
        <v>0</v>
      </c>
      <c r="AA567" s="679"/>
      <c r="AB567" s="679"/>
      <c r="AC567" s="679"/>
      <c r="AD567" s="678">
        <f>'報告書（事業主控）'!AD567</f>
        <v>0</v>
      </c>
      <c r="AE567" s="679"/>
      <c r="AF567" s="679"/>
      <c r="AG567" s="679"/>
      <c r="AH567" s="678">
        <f>'報告書（事業主控）'!AH567</f>
        <v>0</v>
      </c>
      <c r="AI567" s="679"/>
      <c r="AJ567" s="679"/>
      <c r="AK567" s="680"/>
      <c r="AL567" s="407">
        <f>'報告書（事業主控）'!AL567</f>
        <v>0</v>
      </c>
      <c r="AM567" s="677"/>
      <c r="AN567" s="671">
        <f>'報告書（事業主控）'!AN567</f>
        <v>0</v>
      </c>
      <c r="AO567" s="672"/>
      <c r="AP567" s="672"/>
      <c r="AQ567" s="672"/>
      <c r="AR567" s="672"/>
      <c r="AS567" s="75"/>
      <c r="AT567" s="85"/>
    </row>
    <row r="568" spans="2:46" ht="18" customHeight="1">
      <c r="B568" s="697">
        <f>'報告書（事業主控）'!B568</f>
        <v>0</v>
      </c>
      <c r="C568" s="698"/>
      <c r="D568" s="698"/>
      <c r="E568" s="698"/>
      <c r="F568" s="698"/>
      <c r="G568" s="698"/>
      <c r="H568" s="698"/>
      <c r="I568" s="699"/>
      <c r="J568" s="697">
        <f>'報告書（事業主控）'!J568</f>
        <v>0</v>
      </c>
      <c r="K568" s="698"/>
      <c r="L568" s="698"/>
      <c r="M568" s="698"/>
      <c r="N568" s="703"/>
      <c r="O568" s="110">
        <f>'報告書（事業主控）'!O568</f>
        <v>0</v>
      </c>
      <c r="P568" s="92" t="s">
        <v>45</v>
      </c>
      <c r="Q568" s="110">
        <f>'報告書（事業主控）'!Q568</f>
        <v>0</v>
      </c>
      <c r="R568" s="92" t="s">
        <v>46</v>
      </c>
      <c r="S568" s="110">
        <f>'報告書（事業主控）'!S568</f>
        <v>0</v>
      </c>
      <c r="T568" s="705" t="s">
        <v>47</v>
      </c>
      <c r="U568" s="705"/>
      <c r="V568" s="707">
        <f>'報告書（事業主控）'!V568</f>
        <v>0</v>
      </c>
      <c r="W568" s="708"/>
      <c r="X568" s="708"/>
      <c r="Y568" s="97"/>
      <c r="Z568" s="70"/>
      <c r="AA568" s="113"/>
      <c r="AB568" s="113"/>
      <c r="AC568" s="97"/>
      <c r="AD568" s="70"/>
      <c r="AE568" s="113"/>
      <c r="AF568" s="113"/>
      <c r="AG568" s="97"/>
      <c r="AH568" s="674">
        <f>'報告書（事業主控）'!AH568</f>
        <v>0</v>
      </c>
      <c r="AI568" s="675"/>
      <c r="AJ568" s="675"/>
      <c r="AK568" s="676"/>
      <c r="AL568" s="70"/>
      <c r="AM568" s="71"/>
      <c r="AN568" s="674">
        <f>'報告書（事業主控）'!AN568</f>
        <v>0</v>
      </c>
      <c r="AO568" s="675"/>
      <c r="AP568" s="675"/>
      <c r="AQ568" s="675"/>
      <c r="AR568" s="675"/>
      <c r="AS568" s="114"/>
      <c r="AT568" s="85"/>
    </row>
    <row r="569" spans="2:46" ht="18" customHeight="1">
      <c r="B569" s="700"/>
      <c r="C569" s="701"/>
      <c r="D569" s="701"/>
      <c r="E569" s="701"/>
      <c r="F569" s="701"/>
      <c r="G569" s="701"/>
      <c r="H569" s="701"/>
      <c r="I569" s="702"/>
      <c r="J569" s="700"/>
      <c r="K569" s="701"/>
      <c r="L569" s="701"/>
      <c r="M569" s="701"/>
      <c r="N569" s="704"/>
      <c r="O569" s="115">
        <f>'報告書（事業主控）'!O569</f>
        <v>0</v>
      </c>
      <c r="P569" s="116" t="s">
        <v>45</v>
      </c>
      <c r="Q569" s="115">
        <f>'報告書（事業主控）'!Q569</f>
        <v>0</v>
      </c>
      <c r="R569" s="116" t="s">
        <v>46</v>
      </c>
      <c r="S569" s="115">
        <f>'報告書（事業主控）'!S569</f>
        <v>0</v>
      </c>
      <c r="T569" s="706" t="s">
        <v>48</v>
      </c>
      <c r="U569" s="706"/>
      <c r="V569" s="678">
        <f>'報告書（事業主控）'!V569</f>
        <v>0</v>
      </c>
      <c r="W569" s="679"/>
      <c r="X569" s="679"/>
      <c r="Y569" s="679"/>
      <c r="Z569" s="678">
        <f>'報告書（事業主控）'!Z569</f>
        <v>0</v>
      </c>
      <c r="AA569" s="679"/>
      <c r="AB569" s="679"/>
      <c r="AC569" s="679"/>
      <c r="AD569" s="678">
        <f>'報告書（事業主控）'!AD569</f>
        <v>0</v>
      </c>
      <c r="AE569" s="679"/>
      <c r="AF569" s="679"/>
      <c r="AG569" s="679"/>
      <c r="AH569" s="678">
        <f>'報告書（事業主控）'!AH569</f>
        <v>0</v>
      </c>
      <c r="AI569" s="679"/>
      <c r="AJ569" s="679"/>
      <c r="AK569" s="680"/>
      <c r="AL569" s="407">
        <f>'報告書（事業主控）'!AL569</f>
        <v>0</v>
      </c>
      <c r="AM569" s="677"/>
      <c r="AN569" s="671">
        <f>'報告書（事業主控）'!AN569</f>
        <v>0</v>
      </c>
      <c r="AO569" s="672"/>
      <c r="AP569" s="672"/>
      <c r="AQ569" s="672"/>
      <c r="AR569" s="672"/>
      <c r="AS569" s="75"/>
      <c r="AT569" s="85"/>
    </row>
    <row r="570" spans="2:46" ht="18" customHeight="1">
      <c r="B570" s="430" t="s">
        <v>134</v>
      </c>
      <c r="C570" s="431"/>
      <c r="D570" s="431"/>
      <c r="E570" s="432"/>
      <c r="F570" s="688">
        <f>'報告書（事業主控）'!F570</f>
        <v>0</v>
      </c>
      <c r="G570" s="689"/>
      <c r="H570" s="689"/>
      <c r="I570" s="689"/>
      <c r="J570" s="689"/>
      <c r="K570" s="689"/>
      <c r="L570" s="689"/>
      <c r="M570" s="689"/>
      <c r="N570" s="690"/>
      <c r="O570" s="786" t="s">
        <v>62</v>
      </c>
      <c r="P570" s="787"/>
      <c r="Q570" s="787"/>
      <c r="R570" s="787"/>
      <c r="S570" s="787"/>
      <c r="T570" s="787"/>
      <c r="U570" s="788"/>
      <c r="V570" s="674">
        <f>'報告書（事業主控）'!V570</f>
        <v>0</v>
      </c>
      <c r="W570" s="675"/>
      <c r="X570" s="675"/>
      <c r="Y570" s="676"/>
      <c r="Z570" s="70"/>
      <c r="AA570" s="113"/>
      <c r="AB570" s="113"/>
      <c r="AC570" s="97"/>
      <c r="AD570" s="70"/>
      <c r="AE570" s="113"/>
      <c r="AF570" s="113"/>
      <c r="AG570" s="97"/>
      <c r="AH570" s="674">
        <f>'報告書（事業主控）'!AH570</f>
        <v>0</v>
      </c>
      <c r="AI570" s="675"/>
      <c r="AJ570" s="675"/>
      <c r="AK570" s="676"/>
      <c r="AL570" s="70"/>
      <c r="AM570" s="71"/>
      <c r="AN570" s="674">
        <f>'報告書（事業主控）'!AN570</f>
        <v>0</v>
      </c>
      <c r="AO570" s="675"/>
      <c r="AP570" s="675"/>
      <c r="AQ570" s="675"/>
      <c r="AR570" s="675"/>
      <c r="AS570" s="114"/>
      <c r="AT570" s="85"/>
    </row>
    <row r="571" spans="2:46" ht="18" customHeight="1">
      <c r="B571" s="433"/>
      <c r="C571" s="434"/>
      <c r="D571" s="434"/>
      <c r="E571" s="435"/>
      <c r="F571" s="691"/>
      <c r="G571" s="692"/>
      <c r="H571" s="692"/>
      <c r="I571" s="692"/>
      <c r="J571" s="692"/>
      <c r="K571" s="692"/>
      <c r="L571" s="692"/>
      <c r="M571" s="692"/>
      <c r="N571" s="693"/>
      <c r="O571" s="789"/>
      <c r="P571" s="790"/>
      <c r="Q571" s="790"/>
      <c r="R571" s="790"/>
      <c r="S571" s="790"/>
      <c r="T571" s="790"/>
      <c r="U571" s="791"/>
      <c r="V571" s="401">
        <f>'報告書（事業主控）'!V571</f>
        <v>0</v>
      </c>
      <c r="W571" s="640"/>
      <c r="X571" s="640"/>
      <c r="Y571" s="643"/>
      <c r="Z571" s="401">
        <f>'報告書（事業主控）'!Z571</f>
        <v>0</v>
      </c>
      <c r="AA571" s="641"/>
      <c r="AB571" s="641"/>
      <c r="AC571" s="642"/>
      <c r="AD571" s="401">
        <f>'報告書（事業主控）'!AD571</f>
        <v>0</v>
      </c>
      <c r="AE571" s="641"/>
      <c r="AF571" s="641"/>
      <c r="AG571" s="642"/>
      <c r="AH571" s="401">
        <f>'報告書（事業主控）'!AH571</f>
        <v>0</v>
      </c>
      <c r="AI571" s="402"/>
      <c r="AJ571" s="402"/>
      <c r="AK571" s="402"/>
      <c r="AL571" s="340"/>
      <c r="AM571" s="341"/>
      <c r="AN571" s="401">
        <f>'報告書（事業主控）'!AN571</f>
        <v>0</v>
      </c>
      <c r="AO571" s="640"/>
      <c r="AP571" s="640"/>
      <c r="AQ571" s="640"/>
      <c r="AR571" s="640"/>
      <c r="AS571" s="327"/>
      <c r="AT571" s="85"/>
    </row>
    <row r="572" spans="2:46" ht="18" customHeight="1">
      <c r="B572" s="436"/>
      <c r="C572" s="437"/>
      <c r="D572" s="437"/>
      <c r="E572" s="438"/>
      <c r="F572" s="694"/>
      <c r="G572" s="695"/>
      <c r="H572" s="695"/>
      <c r="I572" s="695"/>
      <c r="J572" s="695"/>
      <c r="K572" s="695"/>
      <c r="L572" s="695"/>
      <c r="M572" s="695"/>
      <c r="N572" s="696"/>
      <c r="O572" s="792"/>
      <c r="P572" s="793"/>
      <c r="Q572" s="793"/>
      <c r="R572" s="793"/>
      <c r="S572" s="793"/>
      <c r="T572" s="793"/>
      <c r="U572" s="794"/>
      <c r="V572" s="671">
        <f>'報告書（事業主控）'!V572</f>
        <v>0</v>
      </c>
      <c r="W572" s="672"/>
      <c r="X572" s="672"/>
      <c r="Y572" s="673"/>
      <c r="Z572" s="671">
        <f>'報告書（事業主控）'!Z572</f>
        <v>0</v>
      </c>
      <c r="AA572" s="672"/>
      <c r="AB572" s="672"/>
      <c r="AC572" s="673"/>
      <c r="AD572" s="671">
        <f>'報告書（事業主控）'!AD572</f>
        <v>0</v>
      </c>
      <c r="AE572" s="672"/>
      <c r="AF572" s="672"/>
      <c r="AG572" s="673"/>
      <c r="AH572" s="671">
        <f>'報告書（事業主控）'!AH572</f>
        <v>0</v>
      </c>
      <c r="AI572" s="672"/>
      <c r="AJ572" s="672"/>
      <c r="AK572" s="673"/>
      <c r="AL572" s="74"/>
      <c r="AM572" s="75"/>
      <c r="AN572" s="671">
        <f>'報告書（事業主控）'!AN572</f>
        <v>0</v>
      </c>
      <c r="AO572" s="672"/>
      <c r="AP572" s="672"/>
      <c r="AQ572" s="672"/>
      <c r="AR572" s="672"/>
      <c r="AS572" s="75"/>
      <c r="AT572" s="85"/>
    </row>
    <row r="573" spans="2:46" ht="18" customHeight="1">
      <c r="AN573" s="670">
        <f>'報告書（事業主控）'!AN573:AR573</f>
        <v>0</v>
      </c>
      <c r="AO573" s="670"/>
      <c r="AP573" s="670"/>
      <c r="AQ573" s="670"/>
      <c r="AR573" s="670"/>
      <c r="AS573" s="85"/>
      <c r="AT573" s="85"/>
    </row>
    <row r="574" spans="2:46" ht="31.5" customHeight="1">
      <c r="AN574" s="132"/>
      <c r="AO574" s="132"/>
      <c r="AP574" s="132"/>
      <c r="AQ574" s="132"/>
      <c r="AR574" s="132"/>
      <c r="AS574" s="85"/>
      <c r="AT574" s="85"/>
    </row>
    <row r="575" spans="2:46" ht="7.5" customHeight="1">
      <c r="X575" s="84"/>
      <c r="Y575" s="84"/>
      <c r="Z575" s="85"/>
      <c r="AA575" s="85"/>
      <c r="AB575" s="85"/>
      <c r="AC575" s="85"/>
      <c r="AD575" s="85"/>
      <c r="AE575" s="85"/>
      <c r="AF575" s="85"/>
      <c r="AG575" s="85"/>
      <c r="AH575" s="85"/>
      <c r="AI575" s="85"/>
      <c r="AJ575" s="85"/>
      <c r="AK575" s="85"/>
      <c r="AL575" s="85"/>
      <c r="AM575" s="85"/>
      <c r="AN575" s="85"/>
      <c r="AO575" s="85"/>
      <c r="AP575" s="85"/>
      <c r="AQ575" s="85"/>
      <c r="AR575" s="85"/>
      <c r="AS575" s="85"/>
    </row>
    <row r="576" spans="2:46" ht="10.5" customHeight="1">
      <c r="X576" s="84"/>
      <c r="Y576" s="84"/>
      <c r="Z576" s="85"/>
      <c r="AA576" s="85"/>
      <c r="AB576" s="85"/>
      <c r="AC576" s="85"/>
      <c r="AD576" s="85"/>
      <c r="AE576" s="85"/>
      <c r="AF576" s="85"/>
      <c r="AG576" s="85"/>
      <c r="AH576" s="85"/>
      <c r="AI576" s="85"/>
      <c r="AJ576" s="85"/>
      <c r="AK576" s="85"/>
      <c r="AL576" s="85"/>
      <c r="AM576" s="85"/>
      <c r="AN576" s="85"/>
      <c r="AO576" s="85"/>
      <c r="AP576" s="85"/>
      <c r="AQ576" s="85"/>
      <c r="AR576" s="85"/>
      <c r="AS576" s="85"/>
    </row>
    <row r="577" spans="2:46" ht="5.25" customHeight="1">
      <c r="X577" s="84"/>
      <c r="Y577" s="84"/>
      <c r="Z577" s="85"/>
      <c r="AA577" s="85"/>
      <c r="AB577" s="85"/>
      <c r="AC577" s="85"/>
      <c r="AD577" s="85"/>
      <c r="AE577" s="85"/>
      <c r="AF577" s="85"/>
      <c r="AG577" s="85"/>
      <c r="AH577" s="85"/>
      <c r="AI577" s="85"/>
      <c r="AJ577" s="85"/>
      <c r="AK577" s="85"/>
      <c r="AL577" s="85"/>
      <c r="AM577" s="85"/>
      <c r="AN577" s="85"/>
      <c r="AO577" s="85"/>
      <c r="AP577" s="85"/>
      <c r="AQ577" s="85"/>
      <c r="AR577" s="85"/>
      <c r="AS577" s="85"/>
    </row>
    <row r="578" spans="2:46" ht="5.25" customHeight="1">
      <c r="X578" s="84"/>
      <c r="Y578" s="84"/>
      <c r="Z578" s="85"/>
      <c r="AA578" s="85"/>
      <c r="AB578" s="85"/>
      <c r="AC578" s="85"/>
      <c r="AD578" s="85"/>
      <c r="AE578" s="85"/>
      <c r="AF578" s="85"/>
      <c r="AG578" s="85"/>
      <c r="AH578" s="85"/>
      <c r="AI578" s="85"/>
      <c r="AJ578" s="85"/>
      <c r="AK578" s="85"/>
      <c r="AL578" s="85"/>
      <c r="AM578" s="85"/>
      <c r="AN578" s="85"/>
      <c r="AO578" s="85"/>
      <c r="AP578" s="85"/>
      <c r="AQ578" s="85"/>
      <c r="AR578" s="85"/>
      <c r="AS578" s="85"/>
    </row>
    <row r="579" spans="2:46" ht="5.25" customHeight="1">
      <c r="X579" s="84"/>
      <c r="Y579" s="84"/>
      <c r="Z579" s="85"/>
      <c r="AA579" s="85"/>
      <c r="AB579" s="85"/>
      <c r="AC579" s="85"/>
      <c r="AD579" s="85"/>
      <c r="AE579" s="85"/>
      <c r="AF579" s="85"/>
      <c r="AG579" s="85"/>
      <c r="AH579" s="85"/>
      <c r="AI579" s="85"/>
      <c r="AJ579" s="85"/>
      <c r="AK579" s="85"/>
      <c r="AL579" s="85"/>
      <c r="AM579" s="85"/>
      <c r="AN579" s="85"/>
      <c r="AO579" s="85"/>
      <c r="AP579" s="85"/>
      <c r="AQ579" s="85"/>
      <c r="AR579" s="85"/>
      <c r="AS579" s="85"/>
    </row>
    <row r="580" spans="2:46" ht="5.25" customHeight="1">
      <c r="X580" s="84"/>
      <c r="Y580" s="84"/>
      <c r="Z580" s="85"/>
      <c r="AA580" s="85"/>
      <c r="AB580" s="85"/>
      <c r="AC580" s="85"/>
      <c r="AD580" s="85"/>
      <c r="AE580" s="85"/>
      <c r="AF580" s="85"/>
      <c r="AG580" s="85"/>
      <c r="AH580" s="85"/>
      <c r="AI580" s="85"/>
      <c r="AJ580" s="85"/>
      <c r="AK580" s="85"/>
      <c r="AL580" s="85"/>
      <c r="AM580" s="85"/>
      <c r="AN580" s="85"/>
      <c r="AO580" s="85"/>
      <c r="AP580" s="85"/>
      <c r="AQ580" s="85"/>
      <c r="AR580" s="85"/>
      <c r="AS580" s="85"/>
    </row>
    <row r="581" spans="2:46" ht="17.25" customHeight="1">
      <c r="B581" s="86" t="s">
        <v>50</v>
      </c>
      <c r="L581" s="85"/>
      <c r="M581" s="85"/>
      <c r="N581" s="85"/>
      <c r="O581" s="85"/>
      <c r="P581" s="85"/>
      <c r="Q581" s="85"/>
      <c r="R581" s="85"/>
      <c r="S581" s="87"/>
      <c r="T581" s="87"/>
      <c r="U581" s="87"/>
      <c r="V581" s="87"/>
      <c r="W581" s="87"/>
      <c r="X581" s="85"/>
      <c r="Y581" s="85"/>
      <c r="Z581" s="85"/>
      <c r="AA581" s="85"/>
      <c r="AB581" s="85"/>
      <c r="AC581" s="85"/>
      <c r="AL581" s="88"/>
      <c r="AM581" s="88"/>
      <c r="AN581" s="88"/>
      <c r="AO581" s="88"/>
    </row>
    <row r="582" spans="2:46" ht="12.75" customHeight="1">
      <c r="L582" s="85"/>
      <c r="M582" s="89"/>
      <c r="N582" s="89"/>
      <c r="O582" s="89"/>
      <c r="P582" s="89"/>
      <c r="Q582" s="89"/>
      <c r="R582" s="89"/>
      <c r="S582" s="89"/>
      <c r="T582" s="90"/>
      <c r="U582" s="90"/>
      <c r="V582" s="90"/>
      <c r="W582" s="90"/>
      <c r="X582" s="90"/>
      <c r="Y582" s="90"/>
      <c r="Z582" s="90"/>
      <c r="AA582" s="89"/>
      <c r="AB582" s="89"/>
      <c r="AC582" s="89"/>
      <c r="AL582" s="88"/>
      <c r="AM582" s="850" t="s">
        <v>327</v>
      </c>
      <c r="AN582" s="851"/>
      <c r="AO582" s="851"/>
      <c r="AP582" s="852"/>
    </row>
    <row r="583" spans="2:46" ht="12.75" customHeight="1">
      <c r="L583" s="85"/>
      <c r="M583" s="89"/>
      <c r="N583" s="89"/>
      <c r="O583" s="89"/>
      <c r="P583" s="89"/>
      <c r="Q583" s="89"/>
      <c r="R583" s="89"/>
      <c r="S583" s="89"/>
      <c r="T583" s="90"/>
      <c r="U583" s="90"/>
      <c r="V583" s="90"/>
      <c r="W583" s="90"/>
      <c r="X583" s="90"/>
      <c r="Y583" s="90"/>
      <c r="Z583" s="90"/>
      <c r="AA583" s="89"/>
      <c r="AB583" s="89"/>
      <c r="AC583" s="89"/>
      <c r="AL583" s="88"/>
      <c r="AM583" s="853"/>
      <c r="AN583" s="854"/>
      <c r="AO583" s="854"/>
      <c r="AP583" s="855"/>
    </row>
    <row r="584" spans="2:46" ht="12.75" customHeight="1">
      <c r="L584" s="85"/>
      <c r="M584" s="89"/>
      <c r="N584" s="89"/>
      <c r="O584" s="89"/>
      <c r="P584" s="89"/>
      <c r="Q584" s="89"/>
      <c r="R584" s="89"/>
      <c r="S584" s="89"/>
      <c r="T584" s="89"/>
      <c r="U584" s="89"/>
      <c r="V584" s="89"/>
      <c r="W584" s="89"/>
      <c r="X584" s="89"/>
      <c r="Y584" s="89"/>
      <c r="Z584" s="89"/>
      <c r="AA584" s="89"/>
      <c r="AB584" s="89"/>
      <c r="AC584" s="89"/>
      <c r="AL584" s="88"/>
      <c r="AM584" s="88"/>
      <c r="AN584" s="396"/>
      <c r="AO584" s="396"/>
    </row>
    <row r="585" spans="2:46" ht="6" customHeight="1">
      <c r="L585" s="85"/>
      <c r="M585" s="89"/>
      <c r="N585" s="89"/>
      <c r="O585" s="89"/>
      <c r="P585" s="89"/>
      <c r="Q585" s="89"/>
      <c r="R585" s="89"/>
      <c r="S585" s="89"/>
      <c r="T585" s="89"/>
      <c r="U585" s="89"/>
      <c r="V585" s="89"/>
      <c r="W585" s="89"/>
      <c r="X585" s="89"/>
      <c r="Y585" s="89"/>
      <c r="Z585" s="89"/>
      <c r="AA585" s="89"/>
      <c r="AB585" s="89"/>
      <c r="AC585" s="89"/>
      <c r="AL585" s="88"/>
      <c r="AM585" s="88"/>
    </row>
    <row r="586" spans="2:46" ht="12.75" customHeight="1">
      <c r="B586" s="725" t="s">
        <v>2</v>
      </c>
      <c r="C586" s="726"/>
      <c r="D586" s="726"/>
      <c r="E586" s="726"/>
      <c r="F586" s="726"/>
      <c r="G586" s="726"/>
      <c r="H586" s="726"/>
      <c r="I586" s="726"/>
      <c r="J586" s="750" t="s">
        <v>10</v>
      </c>
      <c r="K586" s="750"/>
      <c r="L586" s="91" t="s">
        <v>3</v>
      </c>
      <c r="M586" s="750" t="s">
        <v>11</v>
      </c>
      <c r="N586" s="750"/>
      <c r="O586" s="756" t="s">
        <v>12</v>
      </c>
      <c r="P586" s="750"/>
      <c r="Q586" s="750"/>
      <c r="R586" s="750"/>
      <c r="S586" s="750"/>
      <c r="T586" s="750"/>
      <c r="U586" s="750" t="s">
        <v>13</v>
      </c>
      <c r="V586" s="750"/>
      <c r="W586" s="750"/>
      <c r="X586" s="85"/>
      <c r="Y586" s="85"/>
      <c r="Z586" s="85"/>
      <c r="AA586" s="85"/>
      <c r="AB586" s="85"/>
      <c r="AC586" s="85"/>
      <c r="AD586" s="92"/>
      <c r="AE586" s="92"/>
      <c r="AF586" s="92"/>
      <c r="AG586" s="92"/>
      <c r="AH586" s="92"/>
      <c r="AI586" s="92"/>
      <c r="AJ586" s="92"/>
      <c r="AK586" s="85"/>
      <c r="AL586" s="520">
        <f ca="1">$AL$9</f>
        <v>30</v>
      </c>
      <c r="AM586" s="521"/>
      <c r="AN586" s="681" t="s">
        <v>4</v>
      </c>
      <c r="AO586" s="681"/>
      <c r="AP586" s="521">
        <v>15</v>
      </c>
      <c r="AQ586" s="521"/>
      <c r="AR586" s="681" t="s">
        <v>5</v>
      </c>
      <c r="AS586" s="747"/>
      <c r="AT586" s="85"/>
    </row>
    <row r="587" spans="2:46" ht="13.5" customHeight="1">
      <c r="B587" s="726"/>
      <c r="C587" s="726"/>
      <c r="D587" s="726"/>
      <c r="E587" s="726"/>
      <c r="F587" s="726"/>
      <c r="G587" s="726"/>
      <c r="H587" s="726"/>
      <c r="I587" s="726"/>
      <c r="J587" s="535">
        <f>$J$10</f>
        <v>0</v>
      </c>
      <c r="K587" s="473">
        <f>$K$10</f>
        <v>0</v>
      </c>
      <c r="L587" s="537">
        <f>$L$10</f>
        <v>0</v>
      </c>
      <c r="M587" s="476">
        <f>$M$10</f>
        <v>0</v>
      </c>
      <c r="N587" s="473">
        <f>$N$10</f>
        <v>0</v>
      </c>
      <c r="O587" s="476">
        <f>$O$10</f>
        <v>0</v>
      </c>
      <c r="P587" s="470">
        <f>$P$10</f>
        <v>0</v>
      </c>
      <c r="Q587" s="470">
        <f>$Q$10</f>
        <v>0</v>
      </c>
      <c r="R587" s="470">
        <f>$R$10</f>
        <v>0</v>
      </c>
      <c r="S587" s="470">
        <f>$S$10</f>
        <v>0</v>
      </c>
      <c r="T587" s="473">
        <f>$T$10</f>
        <v>0</v>
      </c>
      <c r="U587" s="476">
        <f>$U$10</f>
        <v>0</v>
      </c>
      <c r="V587" s="470">
        <f>$V$10</f>
        <v>0</v>
      </c>
      <c r="W587" s="473">
        <f>$W$10</f>
        <v>0</v>
      </c>
      <c r="X587" s="85"/>
      <c r="Y587" s="85"/>
      <c r="Z587" s="85"/>
      <c r="AA587" s="85"/>
      <c r="AB587" s="85"/>
      <c r="AC587" s="85"/>
      <c r="AD587" s="92"/>
      <c r="AE587" s="92"/>
      <c r="AF587" s="92"/>
      <c r="AG587" s="92"/>
      <c r="AH587" s="92"/>
      <c r="AI587" s="92"/>
      <c r="AJ587" s="92"/>
      <c r="AK587" s="85"/>
      <c r="AL587" s="522"/>
      <c r="AM587" s="523"/>
      <c r="AN587" s="682"/>
      <c r="AO587" s="682"/>
      <c r="AP587" s="523"/>
      <c r="AQ587" s="523"/>
      <c r="AR587" s="682"/>
      <c r="AS587" s="764"/>
      <c r="AT587" s="85"/>
    </row>
    <row r="588" spans="2:46" ht="9" customHeight="1">
      <c r="B588" s="726"/>
      <c r="C588" s="726"/>
      <c r="D588" s="726"/>
      <c r="E588" s="726"/>
      <c r="F588" s="726"/>
      <c r="G588" s="726"/>
      <c r="H588" s="726"/>
      <c r="I588" s="726"/>
      <c r="J588" s="536"/>
      <c r="K588" s="474"/>
      <c r="L588" s="538"/>
      <c r="M588" s="477"/>
      <c r="N588" s="474"/>
      <c r="O588" s="477"/>
      <c r="P588" s="471"/>
      <c r="Q588" s="471"/>
      <c r="R588" s="471"/>
      <c r="S588" s="471"/>
      <c r="T588" s="474"/>
      <c r="U588" s="477"/>
      <c r="V588" s="471"/>
      <c r="W588" s="474"/>
      <c r="X588" s="85"/>
      <c r="Y588" s="85"/>
      <c r="Z588" s="85"/>
      <c r="AA588" s="85"/>
      <c r="AB588" s="85"/>
      <c r="AC588" s="85"/>
      <c r="AD588" s="92"/>
      <c r="AE588" s="92"/>
      <c r="AF588" s="92"/>
      <c r="AG588" s="92"/>
      <c r="AH588" s="92"/>
      <c r="AI588" s="92"/>
      <c r="AJ588" s="92"/>
      <c r="AK588" s="85"/>
      <c r="AL588" s="524"/>
      <c r="AM588" s="525"/>
      <c r="AN588" s="683"/>
      <c r="AO588" s="683"/>
      <c r="AP588" s="525"/>
      <c r="AQ588" s="525"/>
      <c r="AR588" s="683"/>
      <c r="AS588" s="749"/>
      <c r="AT588" s="85"/>
    </row>
    <row r="589" spans="2:46" ht="6" customHeight="1">
      <c r="B589" s="727"/>
      <c r="C589" s="727"/>
      <c r="D589" s="727"/>
      <c r="E589" s="727"/>
      <c r="F589" s="727"/>
      <c r="G589" s="727"/>
      <c r="H589" s="727"/>
      <c r="I589" s="727"/>
      <c r="J589" s="536"/>
      <c r="K589" s="475"/>
      <c r="L589" s="539"/>
      <c r="M589" s="478"/>
      <c r="N589" s="475"/>
      <c r="O589" s="478"/>
      <c r="P589" s="472"/>
      <c r="Q589" s="472"/>
      <c r="R589" s="472"/>
      <c r="S589" s="472"/>
      <c r="T589" s="475"/>
      <c r="U589" s="478"/>
      <c r="V589" s="472"/>
      <c r="W589" s="475"/>
      <c r="X589" s="85"/>
      <c r="Y589" s="85"/>
      <c r="Z589" s="85"/>
      <c r="AA589" s="85"/>
      <c r="AB589" s="85"/>
      <c r="AC589" s="85"/>
      <c r="AD589" s="85"/>
      <c r="AE589" s="85"/>
      <c r="AF589" s="85"/>
      <c r="AG589" s="85"/>
      <c r="AH589" s="85"/>
      <c r="AI589" s="85"/>
      <c r="AJ589" s="85"/>
      <c r="AK589" s="85"/>
      <c r="AT589" s="85"/>
    </row>
    <row r="590" spans="2:46" ht="15" customHeight="1">
      <c r="B590" s="709" t="s">
        <v>51</v>
      </c>
      <c r="C590" s="710"/>
      <c r="D590" s="710"/>
      <c r="E590" s="710"/>
      <c r="F590" s="710"/>
      <c r="G590" s="710"/>
      <c r="H590" s="710"/>
      <c r="I590" s="711"/>
      <c r="J590" s="709" t="s">
        <v>6</v>
      </c>
      <c r="K590" s="710"/>
      <c r="L590" s="710"/>
      <c r="M590" s="710"/>
      <c r="N590" s="718"/>
      <c r="O590" s="721" t="s">
        <v>52</v>
      </c>
      <c r="P590" s="710"/>
      <c r="Q590" s="710"/>
      <c r="R590" s="710"/>
      <c r="S590" s="710"/>
      <c r="T590" s="710"/>
      <c r="U590" s="711"/>
      <c r="V590" s="93" t="s">
        <v>53</v>
      </c>
      <c r="W590" s="94"/>
      <c r="X590" s="94"/>
      <c r="Y590" s="724" t="s">
        <v>54</v>
      </c>
      <c r="Z590" s="724"/>
      <c r="AA590" s="724"/>
      <c r="AB590" s="724"/>
      <c r="AC590" s="724"/>
      <c r="AD590" s="724"/>
      <c r="AE590" s="724"/>
      <c r="AF590" s="724"/>
      <c r="AG590" s="724"/>
      <c r="AH590" s="724"/>
      <c r="AI590" s="94"/>
      <c r="AJ590" s="94"/>
      <c r="AK590" s="95"/>
      <c r="AL590" s="785" t="s">
        <v>55</v>
      </c>
      <c r="AM590" s="785"/>
      <c r="AN590" s="777" t="s">
        <v>61</v>
      </c>
      <c r="AO590" s="777"/>
      <c r="AP590" s="777"/>
      <c r="AQ590" s="777"/>
      <c r="AR590" s="777"/>
      <c r="AS590" s="778"/>
      <c r="AT590" s="85"/>
    </row>
    <row r="591" spans="2:46" ht="13.5" customHeight="1">
      <c r="B591" s="712"/>
      <c r="C591" s="713"/>
      <c r="D591" s="713"/>
      <c r="E591" s="713"/>
      <c r="F591" s="713"/>
      <c r="G591" s="713"/>
      <c r="H591" s="713"/>
      <c r="I591" s="714"/>
      <c r="J591" s="712"/>
      <c r="K591" s="713"/>
      <c r="L591" s="713"/>
      <c r="M591" s="713"/>
      <c r="N591" s="719"/>
      <c r="O591" s="722"/>
      <c r="P591" s="713"/>
      <c r="Q591" s="713"/>
      <c r="R591" s="713"/>
      <c r="S591" s="713"/>
      <c r="T591" s="713"/>
      <c r="U591" s="714"/>
      <c r="V591" s="728" t="s">
        <v>7</v>
      </c>
      <c r="W591" s="729"/>
      <c r="X591" s="729"/>
      <c r="Y591" s="730"/>
      <c r="Z591" s="734" t="s">
        <v>16</v>
      </c>
      <c r="AA591" s="735"/>
      <c r="AB591" s="735"/>
      <c r="AC591" s="736"/>
      <c r="AD591" s="740" t="s">
        <v>17</v>
      </c>
      <c r="AE591" s="741"/>
      <c r="AF591" s="741"/>
      <c r="AG591" s="742"/>
      <c r="AH591" s="746" t="s">
        <v>135</v>
      </c>
      <c r="AI591" s="681"/>
      <c r="AJ591" s="681"/>
      <c r="AK591" s="747"/>
      <c r="AL591" s="684" t="s">
        <v>18</v>
      </c>
      <c r="AM591" s="685"/>
      <c r="AN591" s="757" t="s">
        <v>19</v>
      </c>
      <c r="AO591" s="758"/>
      <c r="AP591" s="758"/>
      <c r="AQ591" s="758"/>
      <c r="AR591" s="759"/>
      <c r="AS591" s="760"/>
      <c r="AT591" s="85"/>
    </row>
    <row r="592" spans="2:46" ht="13.5" customHeight="1">
      <c r="B592" s="808"/>
      <c r="C592" s="809"/>
      <c r="D592" s="809"/>
      <c r="E592" s="809"/>
      <c r="F592" s="809"/>
      <c r="G592" s="809"/>
      <c r="H592" s="809"/>
      <c r="I592" s="810"/>
      <c r="J592" s="808"/>
      <c r="K592" s="809"/>
      <c r="L592" s="809"/>
      <c r="M592" s="809"/>
      <c r="N592" s="811"/>
      <c r="O592" s="820"/>
      <c r="P592" s="809"/>
      <c r="Q592" s="809"/>
      <c r="R592" s="809"/>
      <c r="S592" s="809"/>
      <c r="T592" s="809"/>
      <c r="U592" s="810"/>
      <c r="V592" s="731"/>
      <c r="W592" s="732"/>
      <c r="X592" s="732"/>
      <c r="Y592" s="733"/>
      <c r="Z592" s="737"/>
      <c r="AA592" s="738"/>
      <c r="AB592" s="738"/>
      <c r="AC592" s="739"/>
      <c r="AD592" s="743"/>
      <c r="AE592" s="744"/>
      <c r="AF592" s="744"/>
      <c r="AG592" s="745"/>
      <c r="AH592" s="748"/>
      <c r="AI592" s="683"/>
      <c r="AJ592" s="683"/>
      <c r="AK592" s="749"/>
      <c r="AL592" s="686"/>
      <c r="AM592" s="687"/>
      <c r="AN592" s="799"/>
      <c r="AO592" s="799"/>
      <c r="AP592" s="799"/>
      <c r="AQ592" s="799"/>
      <c r="AR592" s="799"/>
      <c r="AS592" s="800"/>
      <c r="AT592" s="85"/>
    </row>
    <row r="593" spans="2:46" ht="18" customHeight="1">
      <c r="B593" s="751">
        <f>'報告書（事業主控）'!B593</f>
        <v>0</v>
      </c>
      <c r="C593" s="752"/>
      <c r="D593" s="752"/>
      <c r="E593" s="752"/>
      <c r="F593" s="752"/>
      <c r="G593" s="752"/>
      <c r="H593" s="752"/>
      <c r="I593" s="753"/>
      <c r="J593" s="751">
        <f>'報告書（事業主控）'!J593</f>
        <v>0</v>
      </c>
      <c r="K593" s="752"/>
      <c r="L593" s="752"/>
      <c r="M593" s="752"/>
      <c r="N593" s="754"/>
      <c r="O593" s="106">
        <f>'報告書（事業主控）'!O593</f>
        <v>0</v>
      </c>
      <c r="P593" s="107" t="s">
        <v>45</v>
      </c>
      <c r="Q593" s="106">
        <f>'報告書（事業主控）'!Q593</f>
        <v>0</v>
      </c>
      <c r="R593" s="107" t="s">
        <v>46</v>
      </c>
      <c r="S593" s="106">
        <f>'報告書（事業主控）'!S593</f>
        <v>0</v>
      </c>
      <c r="T593" s="755" t="s">
        <v>47</v>
      </c>
      <c r="U593" s="755"/>
      <c r="V593" s="707">
        <f>'報告書（事業主控）'!V593</f>
        <v>0</v>
      </c>
      <c r="W593" s="708"/>
      <c r="X593" s="708"/>
      <c r="Y593" s="96" t="s">
        <v>8</v>
      </c>
      <c r="Z593" s="70"/>
      <c r="AA593" s="113"/>
      <c r="AB593" s="113"/>
      <c r="AC593" s="96" t="s">
        <v>8</v>
      </c>
      <c r="AD593" s="70"/>
      <c r="AE593" s="113"/>
      <c r="AF593" s="113"/>
      <c r="AG593" s="109" t="s">
        <v>8</v>
      </c>
      <c r="AH593" s="815">
        <f>'報告書（事業主控）'!AH593</f>
        <v>0</v>
      </c>
      <c r="AI593" s="816"/>
      <c r="AJ593" s="816"/>
      <c r="AK593" s="817"/>
      <c r="AL593" s="70"/>
      <c r="AM593" s="71"/>
      <c r="AN593" s="674">
        <f>'報告書（事業主控）'!AN593</f>
        <v>0</v>
      </c>
      <c r="AO593" s="675"/>
      <c r="AP593" s="675"/>
      <c r="AQ593" s="675"/>
      <c r="AR593" s="675"/>
      <c r="AS593" s="109" t="s">
        <v>8</v>
      </c>
      <c r="AT593" s="85"/>
    </row>
    <row r="594" spans="2:46" ht="18" customHeight="1">
      <c r="B594" s="700"/>
      <c r="C594" s="701"/>
      <c r="D594" s="701"/>
      <c r="E594" s="701"/>
      <c r="F594" s="701"/>
      <c r="G594" s="701"/>
      <c r="H594" s="701"/>
      <c r="I594" s="702"/>
      <c r="J594" s="700"/>
      <c r="K594" s="701"/>
      <c r="L594" s="701"/>
      <c r="M594" s="701"/>
      <c r="N594" s="704"/>
      <c r="O594" s="115">
        <f>'報告書（事業主控）'!O594</f>
        <v>0</v>
      </c>
      <c r="P594" s="116" t="s">
        <v>45</v>
      </c>
      <c r="Q594" s="115">
        <f>'報告書（事業主控）'!Q594</f>
        <v>0</v>
      </c>
      <c r="R594" s="116" t="s">
        <v>46</v>
      </c>
      <c r="S594" s="115">
        <f>'報告書（事業主控）'!S594</f>
        <v>0</v>
      </c>
      <c r="T594" s="706" t="s">
        <v>48</v>
      </c>
      <c r="U594" s="706"/>
      <c r="V594" s="671">
        <f>'報告書（事業主控）'!V594</f>
        <v>0</v>
      </c>
      <c r="W594" s="672"/>
      <c r="X594" s="672"/>
      <c r="Y594" s="672"/>
      <c r="Z594" s="671">
        <f>'報告書（事業主控）'!Z594</f>
        <v>0</v>
      </c>
      <c r="AA594" s="672"/>
      <c r="AB594" s="672"/>
      <c r="AC594" s="672"/>
      <c r="AD594" s="671">
        <f>'報告書（事業主控）'!AD594</f>
        <v>0</v>
      </c>
      <c r="AE594" s="672"/>
      <c r="AF594" s="672"/>
      <c r="AG594" s="673"/>
      <c r="AH594" s="671">
        <f>'報告書（事業主控）'!AH594</f>
        <v>0</v>
      </c>
      <c r="AI594" s="672"/>
      <c r="AJ594" s="672"/>
      <c r="AK594" s="673"/>
      <c r="AL594" s="407">
        <f>'報告書（事業主控）'!AL594</f>
        <v>0</v>
      </c>
      <c r="AM594" s="677"/>
      <c r="AN594" s="671">
        <f>'報告書（事業主控）'!AN594</f>
        <v>0</v>
      </c>
      <c r="AO594" s="672"/>
      <c r="AP594" s="672"/>
      <c r="AQ594" s="672"/>
      <c r="AR594" s="672"/>
      <c r="AS594" s="75"/>
      <c r="AT594" s="85"/>
    </row>
    <row r="595" spans="2:46" ht="18" customHeight="1">
      <c r="B595" s="697">
        <f>'報告書（事業主控）'!B595</f>
        <v>0</v>
      </c>
      <c r="C595" s="698"/>
      <c r="D595" s="698"/>
      <c r="E595" s="698"/>
      <c r="F595" s="698"/>
      <c r="G595" s="698"/>
      <c r="H595" s="698"/>
      <c r="I595" s="699"/>
      <c r="J595" s="697">
        <f>'報告書（事業主控）'!J595</f>
        <v>0</v>
      </c>
      <c r="K595" s="698"/>
      <c r="L595" s="698"/>
      <c r="M595" s="698"/>
      <c r="N595" s="703"/>
      <c r="O595" s="110">
        <f>'報告書（事業主控）'!O595</f>
        <v>0</v>
      </c>
      <c r="P595" s="92" t="s">
        <v>45</v>
      </c>
      <c r="Q595" s="110">
        <f>'報告書（事業主控）'!Q595</f>
        <v>0</v>
      </c>
      <c r="R595" s="92" t="s">
        <v>46</v>
      </c>
      <c r="S595" s="110">
        <f>'報告書（事業主控）'!S595</f>
        <v>0</v>
      </c>
      <c r="T595" s="705" t="s">
        <v>47</v>
      </c>
      <c r="U595" s="705"/>
      <c r="V595" s="707">
        <f>'報告書（事業主控）'!V595</f>
        <v>0</v>
      </c>
      <c r="W595" s="708"/>
      <c r="X595" s="708"/>
      <c r="Y595" s="97"/>
      <c r="Z595" s="70"/>
      <c r="AA595" s="113"/>
      <c r="AB595" s="113"/>
      <c r="AC595" s="97"/>
      <c r="AD595" s="70"/>
      <c r="AE595" s="113"/>
      <c r="AF595" s="113"/>
      <c r="AG595" s="97"/>
      <c r="AH595" s="674">
        <f>'報告書（事業主控）'!AH595</f>
        <v>0</v>
      </c>
      <c r="AI595" s="675"/>
      <c r="AJ595" s="675"/>
      <c r="AK595" s="676"/>
      <c r="AL595" s="70"/>
      <c r="AM595" s="71"/>
      <c r="AN595" s="674">
        <f>'報告書（事業主控）'!AN595</f>
        <v>0</v>
      </c>
      <c r="AO595" s="675"/>
      <c r="AP595" s="675"/>
      <c r="AQ595" s="675"/>
      <c r="AR595" s="675"/>
      <c r="AS595" s="114"/>
      <c r="AT595" s="85"/>
    </row>
    <row r="596" spans="2:46" ht="18" customHeight="1">
      <c r="B596" s="700"/>
      <c r="C596" s="701"/>
      <c r="D596" s="701"/>
      <c r="E596" s="701"/>
      <c r="F596" s="701"/>
      <c r="G596" s="701"/>
      <c r="H596" s="701"/>
      <c r="I596" s="702"/>
      <c r="J596" s="700"/>
      <c r="K596" s="701"/>
      <c r="L596" s="701"/>
      <c r="M596" s="701"/>
      <c r="N596" s="704"/>
      <c r="O596" s="115">
        <f>'報告書（事業主控）'!O596</f>
        <v>0</v>
      </c>
      <c r="P596" s="116" t="s">
        <v>45</v>
      </c>
      <c r="Q596" s="115">
        <f>'報告書（事業主控）'!Q596</f>
        <v>0</v>
      </c>
      <c r="R596" s="116" t="s">
        <v>46</v>
      </c>
      <c r="S596" s="115">
        <f>'報告書（事業主控）'!S596</f>
        <v>0</v>
      </c>
      <c r="T596" s="706" t="s">
        <v>48</v>
      </c>
      <c r="U596" s="706"/>
      <c r="V596" s="678">
        <f>'報告書（事業主控）'!V596</f>
        <v>0</v>
      </c>
      <c r="W596" s="679"/>
      <c r="X596" s="679"/>
      <c r="Y596" s="679"/>
      <c r="Z596" s="678">
        <f>'報告書（事業主控）'!Z596</f>
        <v>0</v>
      </c>
      <c r="AA596" s="679"/>
      <c r="AB596" s="679"/>
      <c r="AC596" s="679"/>
      <c r="AD596" s="678">
        <f>'報告書（事業主控）'!AD596</f>
        <v>0</v>
      </c>
      <c r="AE596" s="679"/>
      <c r="AF596" s="679"/>
      <c r="AG596" s="679"/>
      <c r="AH596" s="678">
        <f>'報告書（事業主控）'!AH596</f>
        <v>0</v>
      </c>
      <c r="AI596" s="679"/>
      <c r="AJ596" s="679"/>
      <c r="AK596" s="680"/>
      <c r="AL596" s="407">
        <f>'報告書（事業主控）'!AL596</f>
        <v>0</v>
      </c>
      <c r="AM596" s="677"/>
      <c r="AN596" s="671">
        <f>'報告書（事業主控）'!AN596</f>
        <v>0</v>
      </c>
      <c r="AO596" s="672"/>
      <c r="AP596" s="672"/>
      <c r="AQ596" s="672"/>
      <c r="AR596" s="672"/>
      <c r="AS596" s="75"/>
      <c r="AT596" s="85"/>
    </row>
    <row r="597" spans="2:46" ht="18" customHeight="1">
      <c r="B597" s="697">
        <f>'報告書（事業主控）'!B597</f>
        <v>0</v>
      </c>
      <c r="C597" s="698"/>
      <c r="D597" s="698"/>
      <c r="E597" s="698"/>
      <c r="F597" s="698"/>
      <c r="G597" s="698"/>
      <c r="H597" s="698"/>
      <c r="I597" s="699"/>
      <c r="J597" s="697">
        <f>'報告書（事業主控）'!J597</f>
        <v>0</v>
      </c>
      <c r="K597" s="698"/>
      <c r="L597" s="698"/>
      <c r="M597" s="698"/>
      <c r="N597" s="703"/>
      <c r="O597" s="110">
        <f>'報告書（事業主控）'!O597</f>
        <v>0</v>
      </c>
      <c r="P597" s="92" t="s">
        <v>45</v>
      </c>
      <c r="Q597" s="110">
        <f>'報告書（事業主控）'!Q597</f>
        <v>0</v>
      </c>
      <c r="R597" s="92" t="s">
        <v>46</v>
      </c>
      <c r="S597" s="110">
        <f>'報告書（事業主控）'!S597</f>
        <v>0</v>
      </c>
      <c r="T597" s="705" t="s">
        <v>47</v>
      </c>
      <c r="U597" s="705"/>
      <c r="V597" s="707">
        <f>'報告書（事業主控）'!V597</f>
        <v>0</v>
      </c>
      <c r="W597" s="708"/>
      <c r="X597" s="708"/>
      <c r="Y597" s="97"/>
      <c r="Z597" s="70"/>
      <c r="AA597" s="113"/>
      <c r="AB597" s="113"/>
      <c r="AC597" s="97"/>
      <c r="AD597" s="70"/>
      <c r="AE597" s="113"/>
      <c r="AF597" s="113"/>
      <c r="AG597" s="97"/>
      <c r="AH597" s="674">
        <f>'報告書（事業主控）'!AH597</f>
        <v>0</v>
      </c>
      <c r="AI597" s="675"/>
      <c r="AJ597" s="675"/>
      <c r="AK597" s="676"/>
      <c r="AL597" s="70"/>
      <c r="AM597" s="71"/>
      <c r="AN597" s="674">
        <f>'報告書（事業主控）'!AN597</f>
        <v>0</v>
      </c>
      <c r="AO597" s="675"/>
      <c r="AP597" s="675"/>
      <c r="AQ597" s="675"/>
      <c r="AR597" s="675"/>
      <c r="AS597" s="114"/>
      <c r="AT597" s="85"/>
    </row>
    <row r="598" spans="2:46" ht="18" customHeight="1">
      <c r="B598" s="700"/>
      <c r="C598" s="701"/>
      <c r="D598" s="701"/>
      <c r="E598" s="701"/>
      <c r="F598" s="701"/>
      <c r="G598" s="701"/>
      <c r="H598" s="701"/>
      <c r="I598" s="702"/>
      <c r="J598" s="700"/>
      <c r="K598" s="701"/>
      <c r="L598" s="701"/>
      <c r="M598" s="701"/>
      <c r="N598" s="704"/>
      <c r="O598" s="115">
        <f>'報告書（事業主控）'!O598</f>
        <v>0</v>
      </c>
      <c r="P598" s="116" t="s">
        <v>45</v>
      </c>
      <c r="Q598" s="115">
        <f>'報告書（事業主控）'!Q598</f>
        <v>0</v>
      </c>
      <c r="R598" s="116" t="s">
        <v>46</v>
      </c>
      <c r="S598" s="115">
        <f>'報告書（事業主控）'!S598</f>
        <v>0</v>
      </c>
      <c r="T598" s="706" t="s">
        <v>48</v>
      </c>
      <c r="U598" s="706"/>
      <c r="V598" s="678">
        <f>'報告書（事業主控）'!V598</f>
        <v>0</v>
      </c>
      <c r="W598" s="679"/>
      <c r="X598" s="679"/>
      <c r="Y598" s="679"/>
      <c r="Z598" s="678">
        <f>'報告書（事業主控）'!Z598</f>
        <v>0</v>
      </c>
      <c r="AA598" s="679"/>
      <c r="AB598" s="679"/>
      <c r="AC598" s="679"/>
      <c r="AD598" s="678">
        <f>'報告書（事業主控）'!AD598</f>
        <v>0</v>
      </c>
      <c r="AE598" s="679"/>
      <c r="AF598" s="679"/>
      <c r="AG598" s="679"/>
      <c r="AH598" s="678">
        <f>'報告書（事業主控）'!AH598</f>
        <v>0</v>
      </c>
      <c r="AI598" s="679"/>
      <c r="AJ598" s="679"/>
      <c r="AK598" s="680"/>
      <c r="AL598" s="407">
        <f>'報告書（事業主控）'!AL598</f>
        <v>0</v>
      </c>
      <c r="AM598" s="677"/>
      <c r="AN598" s="671">
        <f>'報告書（事業主控）'!AN598</f>
        <v>0</v>
      </c>
      <c r="AO598" s="672"/>
      <c r="AP598" s="672"/>
      <c r="AQ598" s="672"/>
      <c r="AR598" s="672"/>
      <c r="AS598" s="75"/>
      <c r="AT598" s="85"/>
    </row>
    <row r="599" spans="2:46" ht="18" customHeight="1">
      <c r="B599" s="697">
        <f>'報告書（事業主控）'!B599</f>
        <v>0</v>
      </c>
      <c r="C599" s="698"/>
      <c r="D599" s="698"/>
      <c r="E599" s="698"/>
      <c r="F599" s="698"/>
      <c r="G599" s="698"/>
      <c r="H599" s="698"/>
      <c r="I599" s="699"/>
      <c r="J599" s="697">
        <f>'報告書（事業主控）'!J599</f>
        <v>0</v>
      </c>
      <c r="K599" s="698"/>
      <c r="L599" s="698"/>
      <c r="M599" s="698"/>
      <c r="N599" s="703"/>
      <c r="O599" s="110">
        <f>'報告書（事業主控）'!O599</f>
        <v>0</v>
      </c>
      <c r="P599" s="92" t="s">
        <v>45</v>
      </c>
      <c r="Q599" s="110">
        <f>'報告書（事業主控）'!Q599</f>
        <v>0</v>
      </c>
      <c r="R599" s="92" t="s">
        <v>46</v>
      </c>
      <c r="S599" s="110">
        <f>'報告書（事業主控）'!S599</f>
        <v>0</v>
      </c>
      <c r="T599" s="705" t="s">
        <v>47</v>
      </c>
      <c r="U599" s="705"/>
      <c r="V599" s="707">
        <f>'報告書（事業主控）'!V599</f>
        <v>0</v>
      </c>
      <c r="W599" s="708"/>
      <c r="X599" s="708"/>
      <c r="Y599" s="97"/>
      <c r="Z599" s="70"/>
      <c r="AA599" s="113"/>
      <c r="AB599" s="113"/>
      <c r="AC599" s="97"/>
      <c r="AD599" s="70"/>
      <c r="AE599" s="113"/>
      <c r="AF599" s="113"/>
      <c r="AG599" s="97"/>
      <c r="AH599" s="674">
        <f>'報告書（事業主控）'!AH599</f>
        <v>0</v>
      </c>
      <c r="AI599" s="675"/>
      <c r="AJ599" s="675"/>
      <c r="AK599" s="676"/>
      <c r="AL599" s="70"/>
      <c r="AM599" s="71"/>
      <c r="AN599" s="674">
        <f>'報告書（事業主控）'!AN599</f>
        <v>0</v>
      </c>
      <c r="AO599" s="675"/>
      <c r="AP599" s="675"/>
      <c r="AQ599" s="675"/>
      <c r="AR599" s="675"/>
      <c r="AS599" s="114"/>
      <c r="AT599" s="85"/>
    </row>
    <row r="600" spans="2:46" ht="18" customHeight="1">
      <c r="B600" s="700"/>
      <c r="C600" s="701"/>
      <c r="D600" s="701"/>
      <c r="E600" s="701"/>
      <c r="F600" s="701"/>
      <c r="G600" s="701"/>
      <c r="H600" s="701"/>
      <c r="I600" s="702"/>
      <c r="J600" s="700"/>
      <c r="K600" s="701"/>
      <c r="L600" s="701"/>
      <c r="M600" s="701"/>
      <c r="N600" s="704"/>
      <c r="O600" s="115">
        <f>'報告書（事業主控）'!O600</f>
        <v>0</v>
      </c>
      <c r="P600" s="116" t="s">
        <v>45</v>
      </c>
      <c r="Q600" s="115">
        <f>'報告書（事業主控）'!Q600</f>
        <v>0</v>
      </c>
      <c r="R600" s="116" t="s">
        <v>46</v>
      </c>
      <c r="S600" s="115">
        <f>'報告書（事業主控）'!S600</f>
        <v>0</v>
      </c>
      <c r="T600" s="706" t="s">
        <v>48</v>
      </c>
      <c r="U600" s="706"/>
      <c r="V600" s="678">
        <f>'報告書（事業主控）'!V600</f>
        <v>0</v>
      </c>
      <c r="W600" s="679"/>
      <c r="X600" s="679"/>
      <c r="Y600" s="679"/>
      <c r="Z600" s="678">
        <f>'報告書（事業主控）'!Z600</f>
        <v>0</v>
      </c>
      <c r="AA600" s="679"/>
      <c r="AB600" s="679"/>
      <c r="AC600" s="679"/>
      <c r="AD600" s="678">
        <f>'報告書（事業主控）'!AD600</f>
        <v>0</v>
      </c>
      <c r="AE600" s="679"/>
      <c r="AF600" s="679"/>
      <c r="AG600" s="679"/>
      <c r="AH600" s="678">
        <f>'報告書（事業主控）'!AH600</f>
        <v>0</v>
      </c>
      <c r="AI600" s="679"/>
      <c r="AJ600" s="679"/>
      <c r="AK600" s="680"/>
      <c r="AL600" s="407">
        <f>'報告書（事業主控）'!AL600</f>
        <v>0</v>
      </c>
      <c r="AM600" s="677"/>
      <c r="AN600" s="671">
        <f>'報告書（事業主控）'!AN600</f>
        <v>0</v>
      </c>
      <c r="AO600" s="672"/>
      <c r="AP600" s="672"/>
      <c r="AQ600" s="672"/>
      <c r="AR600" s="672"/>
      <c r="AS600" s="75"/>
      <c r="AT600" s="85"/>
    </row>
    <row r="601" spans="2:46" ht="18" customHeight="1">
      <c r="B601" s="697">
        <f>'報告書（事業主控）'!B601</f>
        <v>0</v>
      </c>
      <c r="C601" s="698"/>
      <c r="D601" s="698"/>
      <c r="E601" s="698"/>
      <c r="F601" s="698"/>
      <c r="G601" s="698"/>
      <c r="H601" s="698"/>
      <c r="I601" s="699"/>
      <c r="J601" s="697">
        <f>'報告書（事業主控）'!J601</f>
        <v>0</v>
      </c>
      <c r="K601" s="698"/>
      <c r="L601" s="698"/>
      <c r="M601" s="698"/>
      <c r="N601" s="703"/>
      <c r="O601" s="110">
        <f>'報告書（事業主控）'!O601</f>
        <v>0</v>
      </c>
      <c r="P601" s="92" t="s">
        <v>45</v>
      </c>
      <c r="Q601" s="110">
        <f>'報告書（事業主控）'!Q601</f>
        <v>0</v>
      </c>
      <c r="R601" s="92" t="s">
        <v>46</v>
      </c>
      <c r="S601" s="110">
        <f>'報告書（事業主控）'!S601</f>
        <v>0</v>
      </c>
      <c r="T601" s="705" t="s">
        <v>47</v>
      </c>
      <c r="U601" s="705"/>
      <c r="V601" s="707">
        <f>'報告書（事業主控）'!V601</f>
        <v>0</v>
      </c>
      <c r="W601" s="708"/>
      <c r="X601" s="708"/>
      <c r="Y601" s="97"/>
      <c r="Z601" s="70"/>
      <c r="AA601" s="113"/>
      <c r="AB601" s="113"/>
      <c r="AC601" s="97"/>
      <c r="AD601" s="70"/>
      <c r="AE601" s="113"/>
      <c r="AF601" s="113"/>
      <c r="AG601" s="97"/>
      <c r="AH601" s="674">
        <f>'報告書（事業主控）'!AH601</f>
        <v>0</v>
      </c>
      <c r="AI601" s="675"/>
      <c r="AJ601" s="675"/>
      <c r="AK601" s="676"/>
      <c r="AL601" s="70"/>
      <c r="AM601" s="71"/>
      <c r="AN601" s="674">
        <f>'報告書（事業主控）'!AN601</f>
        <v>0</v>
      </c>
      <c r="AO601" s="675"/>
      <c r="AP601" s="675"/>
      <c r="AQ601" s="675"/>
      <c r="AR601" s="675"/>
      <c r="AS601" s="114"/>
      <c r="AT601" s="85"/>
    </row>
    <row r="602" spans="2:46" ht="18" customHeight="1">
      <c r="B602" s="700"/>
      <c r="C602" s="701"/>
      <c r="D602" s="701"/>
      <c r="E602" s="701"/>
      <c r="F602" s="701"/>
      <c r="G602" s="701"/>
      <c r="H602" s="701"/>
      <c r="I602" s="702"/>
      <c r="J602" s="700"/>
      <c r="K602" s="701"/>
      <c r="L602" s="701"/>
      <c r="M602" s="701"/>
      <c r="N602" s="704"/>
      <c r="O602" s="115">
        <f>'報告書（事業主控）'!O602</f>
        <v>0</v>
      </c>
      <c r="P602" s="116" t="s">
        <v>45</v>
      </c>
      <c r="Q602" s="115">
        <f>'報告書（事業主控）'!Q602</f>
        <v>0</v>
      </c>
      <c r="R602" s="116" t="s">
        <v>46</v>
      </c>
      <c r="S602" s="115">
        <f>'報告書（事業主控）'!S602</f>
        <v>0</v>
      </c>
      <c r="T602" s="706" t="s">
        <v>48</v>
      </c>
      <c r="U602" s="706"/>
      <c r="V602" s="678">
        <f>'報告書（事業主控）'!V602</f>
        <v>0</v>
      </c>
      <c r="W602" s="679"/>
      <c r="X602" s="679"/>
      <c r="Y602" s="679"/>
      <c r="Z602" s="678">
        <f>'報告書（事業主控）'!Z602</f>
        <v>0</v>
      </c>
      <c r="AA602" s="679"/>
      <c r="AB602" s="679"/>
      <c r="AC602" s="679"/>
      <c r="AD602" s="678">
        <f>'報告書（事業主控）'!AD602</f>
        <v>0</v>
      </c>
      <c r="AE602" s="679"/>
      <c r="AF602" s="679"/>
      <c r="AG602" s="679"/>
      <c r="AH602" s="678">
        <f>'報告書（事業主控）'!AH602</f>
        <v>0</v>
      </c>
      <c r="AI602" s="679"/>
      <c r="AJ602" s="679"/>
      <c r="AK602" s="680"/>
      <c r="AL602" s="407">
        <f>'報告書（事業主控）'!AL602</f>
        <v>0</v>
      </c>
      <c r="AM602" s="677"/>
      <c r="AN602" s="671">
        <f>'報告書（事業主控）'!AN602</f>
        <v>0</v>
      </c>
      <c r="AO602" s="672"/>
      <c r="AP602" s="672"/>
      <c r="AQ602" s="672"/>
      <c r="AR602" s="672"/>
      <c r="AS602" s="75"/>
      <c r="AT602" s="85"/>
    </row>
    <row r="603" spans="2:46" ht="18" customHeight="1">
      <c r="B603" s="697">
        <f>'報告書（事業主控）'!B603</f>
        <v>0</v>
      </c>
      <c r="C603" s="698"/>
      <c r="D603" s="698"/>
      <c r="E603" s="698"/>
      <c r="F603" s="698"/>
      <c r="G603" s="698"/>
      <c r="H603" s="698"/>
      <c r="I603" s="699"/>
      <c r="J603" s="697">
        <f>'報告書（事業主控）'!J603</f>
        <v>0</v>
      </c>
      <c r="K603" s="698"/>
      <c r="L603" s="698"/>
      <c r="M603" s="698"/>
      <c r="N603" s="703"/>
      <c r="O603" s="110">
        <f>'報告書（事業主控）'!O603</f>
        <v>0</v>
      </c>
      <c r="P603" s="92" t="s">
        <v>45</v>
      </c>
      <c r="Q603" s="110">
        <f>'報告書（事業主控）'!Q603</f>
        <v>0</v>
      </c>
      <c r="R603" s="92" t="s">
        <v>46</v>
      </c>
      <c r="S603" s="110">
        <f>'報告書（事業主控）'!S603</f>
        <v>0</v>
      </c>
      <c r="T603" s="705" t="s">
        <v>47</v>
      </c>
      <c r="U603" s="705"/>
      <c r="V603" s="707">
        <f>'報告書（事業主控）'!V603</f>
        <v>0</v>
      </c>
      <c r="W603" s="708"/>
      <c r="X603" s="708"/>
      <c r="Y603" s="97"/>
      <c r="Z603" s="70"/>
      <c r="AA603" s="113"/>
      <c r="AB603" s="113"/>
      <c r="AC603" s="97"/>
      <c r="AD603" s="70"/>
      <c r="AE603" s="113"/>
      <c r="AF603" s="113"/>
      <c r="AG603" s="97"/>
      <c r="AH603" s="674">
        <f>'報告書（事業主控）'!AH603</f>
        <v>0</v>
      </c>
      <c r="AI603" s="675"/>
      <c r="AJ603" s="675"/>
      <c r="AK603" s="676"/>
      <c r="AL603" s="70"/>
      <c r="AM603" s="71"/>
      <c r="AN603" s="674">
        <f>'報告書（事業主控）'!AN603</f>
        <v>0</v>
      </c>
      <c r="AO603" s="675"/>
      <c r="AP603" s="675"/>
      <c r="AQ603" s="675"/>
      <c r="AR603" s="675"/>
      <c r="AS603" s="114"/>
      <c r="AT603" s="85"/>
    </row>
    <row r="604" spans="2:46" ht="18" customHeight="1">
      <c r="B604" s="700"/>
      <c r="C604" s="701"/>
      <c r="D604" s="701"/>
      <c r="E604" s="701"/>
      <c r="F604" s="701"/>
      <c r="G604" s="701"/>
      <c r="H604" s="701"/>
      <c r="I604" s="702"/>
      <c r="J604" s="700"/>
      <c r="K604" s="701"/>
      <c r="L604" s="701"/>
      <c r="M604" s="701"/>
      <c r="N604" s="704"/>
      <c r="O604" s="115">
        <f>'報告書（事業主控）'!O604</f>
        <v>0</v>
      </c>
      <c r="P604" s="116" t="s">
        <v>45</v>
      </c>
      <c r="Q604" s="115">
        <f>'報告書（事業主控）'!Q604</f>
        <v>0</v>
      </c>
      <c r="R604" s="116" t="s">
        <v>46</v>
      </c>
      <c r="S604" s="115">
        <f>'報告書（事業主控）'!S604</f>
        <v>0</v>
      </c>
      <c r="T604" s="706" t="s">
        <v>48</v>
      </c>
      <c r="U604" s="706"/>
      <c r="V604" s="678">
        <f>'報告書（事業主控）'!V604</f>
        <v>0</v>
      </c>
      <c r="W604" s="679"/>
      <c r="X604" s="679"/>
      <c r="Y604" s="679"/>
      <c r="Z604" s="678">
        <f>'報告書（事業主控）'!Z604</f>
        <v>0</v>
      </c>
      <c r="AA604" s="679"/>
      <c r="AB604" s="679"/>
      <c r="AC604" s="679"/>
      <c r="AD604" s="678">
        <f>'報告書（事業主控）'!AD604</f>
        <v>0</v>
      </c>
      <c r="AE604" s="679"/>
      <c r="AF604" s="679"/>
      <c r="AG604" s="679"/>
      <c r="AH604" s="678">
        <f>'報告書（事業主控）'!AH604</f>
        <v>0</v>
      </c>
      <c r="AI604" s="679"/>
      <c r="AJ604" s="679"/>
      <c r="AK604" s="680"/>
      <c r="AL604" s="407">
        <f>'報告書（事業主控）'!AL604</f>
        <v>0</v>
      </c>
      <c r="AM604" s="677"/>
      <c r="AN604" s="671">
        <f>'報告書（事業主控）'!AN604</f>
        <v>0</v>
      </c>
      <c r="AO604" s="672"/>
      <c r="AP604" s="672"/>
      <c r="AQ604" s="672"/>
      <c r="AR604" s="672"/>
      <c r="AS604" s="75"/>
      <c r="AT604" s="85"/>
    </row>
    <row r="605" spans="2:46" ht="18" customHeight="1">
      <c r="B605" s="697">
        <f>'報告書（事業主控）'!B605</f>
        <v>0</v>
      </c>
      <c r="C605" s="698"/>
      <c r="D605" s="698"/>
      <c r="E605" s="698"/>
      <c r="F605" s="698"/>
      <c r="G605" s="698"/>
      <c r="H605" s="698"/>
      <c r="I605" s="699"/>
      <c r="J605" s="697">
        <f>'報告書（事業主控）'!J605</f>
        <v>0</v>
      </c>
      <c r="K605" s="698"/>
      <c r="L605" s="698"/>
      <c r="M605" s="698"/>
      <c r="N605" s="703"/>
      <c r="O605" s="110">
        <f>'報告書（事業主控）'!O605</f>
        <v>0</v>
      </c>
      <c r="P605" s="92" t="s">
        <v>45</v>
      </c>
      <c r="Q605" s="110">
        <f>'報告書（事業主控）'!Q605</f>
        <v>0</v>
      </c>
      <c r="R605" s="92" t="s">
        <v>46</v>
      </c>
      <c r="S605" s="110">
        <f>'報告書（事業主控）'!S605</f>
        <v>0</v>
      </c>
      <c r="T605" s="705" t="s">
        <v>47</v>
      </c>
      <c r="U605" s="705"/>
      <c r="V605" s="707">
        <f>'報告書（事業主控）'!V605</f>
        <v>0</v>
      </c>
      <c r="W605" s="708"/>
      <c r="X605" s="708"/>
      <c r="Y605" s="97"/>
      <c r="Z605" s="70"/>
      <c r="AA605" s="113"/>
      <c r="AB605" s="113"/>
      <c r="AC605" s="97"/>
      <c r="AD605" s="70"/>
      <c r="AE605" s="113"/>
      <c r="AF605" s="113"/>
      <c r="AG605" s="97"/>
      <c r="AH605" s="674">
        <f>'報告書（事業主控）'!AH605</f>
        <v>0</v>
      </c>
      <c r="AI605" s="675"/>
      <c r="AJ605" s="675"/>
      <c r="AK605" s="676"/>
      <c r="AL605" s="70"/>
      <c r="AM605" s="71"/>
      <c r="AN605" s="674">
        <f>'報告書（事業主控）'!AN605</f>
        <v>0</v>
      </c>
      <c r="AO605" s="675"/>
      <c r="AP605" s="675"/>
      <c r="AQ605" s="675"/>
      <c r="AR605" s="675"/>
      <c r="AS605" s="114"/>
      <c r="AT605" s="85"/>
    </row>
    <row r="606" spans="2:46" ht="18" customHeight="1">
      <c r="B606" s="700"/>
      <c r="C606" s="701"/>
      <c r="D606" s="701"/>
      <c r="E606" s="701"/>
      <c r="F606" s="701"/>
      <c r="G606" s="701"/>
      <c r="H606" s="701"/>
      <c r="I606" s="702"/>
      <c r="J606" s="700"/>
      <c r="K606" s="701"/>
      <c r="L606" s="701"/>
      <c r="M606" s="701"/>
      <c r="N606" s="704"/>
      <c r="O606" s="115">
        <f>'報告書（事業主控）'!O606</f>
        <v>0</v>
      </c>
      <c r="P606" s="116" t="s">
        <v>45</v>
      </c>
      <c r="Q606" s="115">
        <f>'報告書（事業主控）'!Q606</f>
        <v>0</v>
      </c>
      <c r="R606" s="116" t="s">
        <v>46</v>
      </c>
      <c r="S606" s="115">
        <f>'報告書（事業主控）'!S606</f>
        <v>0</v>
      </c>
      <c r="T606" s="706" t="s">
        <v>48</v>
      </c>
      <c r="U606" s="706"/>
      <c r="V606" s="678">
        <f>'報告書（事業主控）'!V606</f>
        <v>0</v>
      </c>
      <c r="W606" s="679"/>
      <c r="X606" s="679"/>
      <c r="Y606" s="679"/>
      <c r="Z606" s="678">
        <f>'報告書（事業主控）'!Z606</f>
        <v>0</v>
      </c>
      <c r="AA606" s="679"/>
      <c r="AB606" s="679"/>
      <c r="AC606" s="679"/>
      <c r="AD606" s="678">
        <f>'報告書（事業主控）'!AD606</f>
        <v>0</v>
      </c>
      <c r="AE606" s="679"/>
      <c r="AF606" s="679"/>
      <c r="AG606" s="679"/>
      <c r="AH606" s="678">
        <f>'報告書（事業主控）'!AH606</f>
        <v>0</v>
      </c>
      <c r="AI606" s="679"/>
      <c r="AJ606" s="679"/>
      <c r="AK606" s="680"/>
      <c r="AL606" s="407">
        <f>'報告書（事業主控）'!AL606</f>
        <v>0</v>
      </c>
      <c r="AM606" s="677"/>
      <c r="AN606" s="671">
        <f>'報告書（事業主控）'!AN606</f>
        <v>0</v>
      </c>
      <c r="AO606" s="672"/>
      <c r="AP606" s="672"/>
      <c r="AQ606" s="672"/>
      <c r="AR606" s="672"/>
      <c r="AS606" s="75"/>
      <c r="AT606" s="85"/>
    </row>
    <row r="607" spans="2:46" ht="18" customHeight="1">
      <c r="B607" s="697">
        <f>'報告書（事業主控）'!B607</f>
        <v>0</v>
      </c>
      <c r="C607" s="698"/>
      <c r="D607" s="698"/>
      <c r="E607" s="698"/>
      <c r="F607" s="698"/>
      <c r="G607" s="698"/>
      <c r="H607" s="698"/>
      <c r="I607" s="699"/>
      <c r="J607" s="697">
        <f>'報告書（事業主控）'!J607</f>
        <v>0</v>
      </c>
      <c r="K607" s="698"/>
      <c r="L607" s="698"/>
      <c r="M607" s="698"/>
      <c r="N607" s="703"/>
      <c r="O607" s="110">
        <f>'報告書（事業主控）'!O607</f>
        <v>0</v>
      </c>
      <c r="P607" s="92" t="s">
        <v>45</v>
      </c>
      <c r="Q607" s="110">
        <f>'報告書（事業主控）'!Q607</f>
        <v>0</v>
      </c>
      <c r="R607" s="92" t="s">
        <v>46</v>
      </c>
      <c r="S607" s="110">
        <f>'報告書（事業主控）'!S607</f>
        <v>0</v>
      </c>
      <c r="T607" s="705" t="s">
        <v>47</v>
      </c>
      <c r="U607" s="705"/>
      <c r="V607" s="707">
        <f>'報告書（事業主控）'!V607</f>
        <v>0</v>
      </c>
      <c r="W607" s="708"/>
      <c r="X607" s="708"/>
      <c r="Y607" s="97"/>
      <c r="Z607" s="70"/>
      <c r="AA607" s="113"/>
      <c r="AB607" s="113"/>
      <c r="AC607" s="97"/>
      <c r="AD607" s="70"/>
      <c r="AE607" s="113"/>
      <c r="AF607" s="113"/>
      <c r="AG607" s="97"/>
      <c r="AH607" s="674">
        <f>'報告書（事業主控）'!AH607</f>
        <v>0</v>
      </c>
      <c r="AI607" s="675"/>
      <c r="AJ607" s="675"/>
      <c r="AK607" s="676"/>
      <c r="AL607" s="70"/>
      <c r="AM607" s="71"/>
      <c r="AN607" s="674">
        <f>'報告書（事業主控）'!AN607</f>
        <v>0</v>
      </c>
      <c r="AO607" s="675"/>
      <c r="AP607" s="675"/>
      <c r="AQ607" s="675"/>
      <c r="AR607" s="675"/>
      <c r="AS607" s="114"/>
      <c r="AT607" s="85"/>
    </row>
    <row r="608" spans="2:46" ht="18" customHeight="1">
      <c r="B608" s="700"/>
      <c r="C608" s="701"/>
      <c r="D608" s="701"/>
      <c r="E608" s="701"/>
      <c r="F608" s="701"/>
      <c r="G608" s="701"/>
      <c r="H608" s="701"/>
      <c r="I608" s="702"/>
      <c r="J608" s="700"/>
      <c r="K608" s="701"/>
      <c r="L608" s="701"/>
      <c r="M608" s="701"/>
      <c r="N608" s="704"/>
      <c r="O608" s="115">
        <f>'報告書（事業主控）'!O608</f>
        <v>0</v>
      </c>
      <c r="P608" s="116" t="s">
        <v>45</v>
      </c>
      <c r="Q608" s="115">
        <f>'報告書（事業主控）'!Q608</f>
        <v>0</v>
      </c>
      <c r="R608" s="116" t="s">
        <v>46</v>
      </c>
      <c r="S608" s="115">
        <f>'報告書（事業主控）'!S608</f>
        <v>0</v>
      </c>
      <c r="T608" s="706" t="s">
        <v>48</v>
      </c>
      <c r="U608" s="706"/>
      <c r="V608" s="678">
        <f>'報告書（事業主控）'!V608</f>
        <v>0</v>
      </c>
      <c r="W608" s="679"/>
      <c r="X608" s="679"/>
      <c r="Y608" s="679"/>
      <c r="Z608" s="678">
        <f>'報告書（事業主控）'!Z608</f>
        <v>0</v>
      </c>
      <c r="AA608" s="679"/>
      <c r="AB608" s="679"/>
      <c r="AC608" s="679"/>
      <c r="AD608" s="678">
        <f>'報告書（事業主控）'!AD608</f>
        <v>0</v>
      </c>
      <c r="AE608" s="679"/>
      <c r="AF608" s="679"/>
      <c r="AG608" s="679"/>
      <c r="AH608" s="678">
        <f>'報告書（事業主控）'!AH608</f>
        <v>0</v>
      </c>
      <c r="AI608" s="679"/>
      <c r="AJ608" s="679"/>
      <c r="AK608" s="680"/>
      <c r="AL608" s="407">
        <f>'報告書（事業主控）'!AL608</f>
        <v>0</v>
      </c>
      <c r="AM608" s="677"/>
      <c r="AN608" s="671">
        <f>'報告書（事業主控）'!AN608</f>
        <v>0</v>
      </c>
      <c r="AO608" s="672"/>
      <c r="AP608" s="672"/>
      <c r="AQ608" s="672"/>
      <c r="AR608" s="672"/>
      <c r="AS608" s="75"/>
      <c r="AT608" s="85"/>
    </row>
    <row r="609" spans="2:46" ht="18" customHeight="1">
      <c r="B609" s="697">
        <f>'報告書（事業主控）'!B609</f>
        <v>0</v>
      </c>
      <c r="C609" s="698"/>
      <c r="D609" s="698"/>
      <c r="E609" s="698"/>
      <c r="F609" s="698"/>
      <c r="G609" s="698"/>
      <c r="H609" s="698"/>
      <c r="I609" s="699"/>
      <c r="J609" s="697">
        <f>'報告書（事業主控）'!J609</f>
        <v>0</v>
      </c>
      <c r="K609" s="698"/>
      <c r="L609" s="698"/>
      <c r="M609" s="698"/>
      <c r="N609" s="703"/>
      <c r="O609" s="110">
        <f>'報告書（事業主控）'!O609</f>
        <v>0</v>
      </c>
      <c r="P609" s="92" t="s">
        <v>45</v>
      </c>
      <c r="Q609" s="110">
        <f>'報告書（事業主控）'!Q609</f>
        <v>0</v>
      </c>
      <c r="R609" s="92" t="s">
        <v>46</v>
      </c>
      <c r="S609" s="110">
        <f>'報告書（事業主控）'!S609</f>
        <v>0</v>
      </c>
      <c r="T609" s="705" t="s">
        <v>47</v>
      </c>
      <c r="U609" s="705"/>
      <c r="V609" s="707">
        <f>'報告書（事業主控）'!V609</f>
        <v>0</v>
      </c>
      <c r="W609" s="708"/>
      <c r="X609" s="708"/>
      <c r="Y609" s="97"/>
      <c r="Z609" s="70"/>
      <c r="AA609" s="113"/>
      <c r="AB609" s="113"/>
      <c r="AC609" s="97"/>
      <c r="AD609" s="70"/>
      <c r="AE609" s="113"/>
      <c r="AF609" s="113"/>
      <c r="AG609" s="97"/>
      <c r="AH609" s="674">
        <f>'報告書（事業主控）'!AH609</f>
        <v>0</v>
      </c>
      <c r="AI609" s="675"/>
      <c r="AJ609" s="675"/>
      <c r="AK609" s="676"/>
      <c r="AL609" s="70"/>
      <c r="AM609" s="71"/>
      <c r="AN609" s="674">
        <f>'報告書（事業主控）'!AN609</f>
        <v>0</v>
      </c>
      <c r="AO609" s="675"/>
      <c r="AP609" s="675"/>
      <c r="AQ609" s="675"/>
      <c r="AR609" s="675"/>
      <c r="AS609" s="114"/>
      <c r="AT609" s="85"/>
    </row>
    <row r="610" spans="2:46" ht="18" customHeight="1">
      <c r="B610" s="700"/>
      <c r="C610" s="701"/>
      <c r="D610" s="701"/>
      <c r="E610" s="701"/>
      <c r="F610" s="701"/>
      <c r="G610" s="701"/>
      <c r="H610" s="701"/>
      <c r="I610" s="702"/>
      <c r="J610" s="700"/>
      <c r="K610" s="701"/>
      <c r="L610" s="701"/>
      <c r="M610" s="701"/>
      <c r="N610" s="704"/>
      <c r="O610" s="115">
        <f>'報告書（事業主控）'!O610</f>
        <v>0</v>
      </c>
      <c r="P610" s="116" t="s">
        <v>45</v>
      </c>
      <c r="Q610" s="115">
        <f>'報告書（事業主控）'!Q610</f>
        <v>0</v>
      </c>
      <c r="R610" s="116" t="s">
        <v>46</v>
      </c>
      <c r="S610" s="115">
        <f>'報告書（事業主控）'!S610</f>
        <v>0</v>
      </c>
      <c r="T610" s="706" t="s">
        <v>48</v>
      </c>
      <c r="U610" s="706"/>
      <c r="V610" s="678">
        <f>'報告書（事業主控）'!V610</f>
        <v>0</v>
      </c>
      <c r="W610" s="679"/>
      <c r="X610" s="679"/>
      <c r="Y610" s="679"/>
      <c r="Z610" s="678">
        <f>'報告書（事業主控）'!Z610</f>
        <v>0</v>
      </c>
      <c r="AA610" s="679"/>
      <c r="AB610" s="679"/>
      <c r="AC610" s="679"/>
      <c r="AD610" s="678">
        <f>'報告書（事業主控）'!AD610</f>
        <v>0</v>
      </c>
      <c r="AE610" s="679"/>
      <c r="AF610" s="679"/>
      <c r="AG610" s="679"/>
      <c r="AH610" s="678">
        <f>'報告書（事業主控）'!AH610</f>
        <v>0</v>
      </c>
      <c r="AI610" s="679"/>
      <c r="AJ610" s="679"/>
      <c r="AK610" s="680"/>
      <c r="AL610" s="407">
        <f>'報告書（事業主控）'!AL610</f>
        <v>0</v>
      </c>
      <c r="AM610" s="677"/>
      <c r="AN610" s="671">
        <f>'報告書（事業主控）'!AN610</f>
        <v>0</v>
      </c>
      <c r="AO610" s="672"/>
      <c r="AP610" s="672"/>
      <c r="AQ610" s="672"/>
      <c r="AR610" s="672"/>
      <c r="AS610" s="75"/>
      <c r="AT610" s="85"/>
    </row>
    <row r="611" spans="2:46" ht="18" customHeight="1">
      <c r="B611" s="430" t="s">
        <v>134</v>
      </c>
      <c r="C611" s="431"/>
      <c r="D611" s="431"/>
      <c r="E611" s="432"/>
      <c r="F611" s="688">
        <f>'報告書（事業主控）'!F611</f>
        <v>0</v>
      </c>
      <c r="G611" s="689"/>
      <c r="H611" s="689"/>
      <c r="I611" s="689"/>
      <c r="J611" s="689"/>
      <c r="K611" s="689"/>
      <c r="L611" s="689"/>
      <c r="M611" s="689"/>
      <c r="N611" s="690"/>
      <c r="O611" s="786" t="s">
        <v>62</v>
      </c>
      <c r="P611" s="787"/>
      <c r="Q611" s="787"/>
      <c r="R611" s="787"/>
      <c r="S611" s="787"/>
      <c r="T611" s="787"/>
      <c r="U611" s="788"/>
      <c r="V611" s="674">
        <f>'報告書（事業主控）'!V611</f>
        <v>0</v>
      </c>
      <c r="W611" s="675"/>
      <c r="X611" s="675"/>
      <c r="Y611" s="676"/>
      <c r="Z611" s="70"/>
      <c r="AA611" s="113"/>
      <c r="AB611" s="113"/>
      <c r="AC611" s="97"/>
      <c r="AD611" s="70"/>
      <c r="AE611" s="113"/>
      <c r="AF611" s="113"/>
      <c r="AG611" s="97"/>
      <c r="AH611" s="674">
        <f>'報告書（事業主控）'!AH611</f>
        <v>0</v>
      </c>
      <c r="AI611" s="675"/>
      <c r="AJ611" s="675"/>
      <c r="AK611" s="676"/>
      <c r="AL611" s="70"/>
      <c r="AM611" s="71"/>
      <c r="AN611" s="674">
        <f>'報告書（事業主控）'!AN611</f>
        <v>0</v>
      </c>
      <c r="AO611" s="675"/>
      <c r="AP611" s="675"/>
      <c r="AQ611" s="675"/>
      <c r="AR611" s="675"/>
      <c r="AS611" s="114"/>
      <c r="AT611" s="85"/>
    </row>
    <row r="612" spans="2:46" ht="18" customHeight="1">
      <c r="B612" s="433"/>
      <c r="C612" s="434"/>
      <c r="D612" s="434"/>
      <c r="E612" s="435"/>
      <c r="F612" s="691"/>
      <c r="G612" s="692"/>
      <c r="H612" s="692"/>
      <c r="I612" s="692"/>
      <c r="J612" s="692"/>
      <c r="K612" s="692"/>
      <c r="L612" s="692"/>
      <c r="M612" s="692"/>
      <c r="N612" s="693"/>
      <c r="O612" s="789"/>
      <c r="P612" s="790"/>
      <c r="Q612" s="790"/>
      <c r="R612" s="790"/>
      <c r="S612" s="790"/>
      <c r="T612" s="790"/>
      <c r="U612" s="791"/>
      <c r="V612" s="401">
        <f>'報告書（事業主控）'!V612</f>
        <v>0</v>
      </c>
      <c r="W612" s="640"/>
      <c r="X612" s="640"/>
      <c r="Y612" s="643"/>
      <c r="Z612" s="401">
        <f>'報告書（事業主控）'!Z612</f>
        <v>0</v>
      </c>
      <c r="AA612" s="641"/>
      <c r="AB612" s="641"/>
      <c r="AC612" s="642"/>
      <c r="AD612" s="401">
        <f>'報告書（事業主控）'!AD612</f>
        <v>0</v>
      </c>
      <c r="AE612" s="641"/>
      <c r="AF612" s="641"/>
      <c r="AG612" s="642"/>
      <c r="AH612" s="401">
        <f>'報告書（事業主控）'!AH612</f>
        <v>0</v>
      </c>
      <c r="AI612" s="402"/>
      <c r="AJ612" s="402"/>
      <c r="AK612" s="402"/>
      <c r="AL612" s="340"/>
      <c r="AM612" s="341"/>
      <c r="AN612" s="401">
        <f>'報告書（事業主控）'!AN612</f>
        <v>0</v>
      </c>
      <c r="AO612" s="640"/>
      <c r="AP612" s="640"/>
      <c r="AQ612" s="640"/>
      <c r="AR612" s="640"/>
      <c r="AS612" s="327"/>
      <c r="AT612" s="85"/>
    </row>
    <row r="613" spans="2:46" ht="18" customHeight="1">
      <c r="B613" s="436"/>
      <c r="C613" s="437"/>
      <c r="D613" s="437"/>
      <c r="E613" s="438"/>
      <c r="F613" s="694"/>
      <c r="G613" s="695"/>
      <c r="H613" s="695"/>
      <c r="I613" s="695"/>
      <c r="J613" s="695"/>
      <c r="K613" s="695"/>
      <c r="L613" s="695"/>
      <c r="M613" s="695"/>
      <c r="N613" s="696"/>
      <c r="O613" s="792"/>
      <c r="P613" s="793"/>
      <c r="Q613" s="793"/>
      <c r="R613" s="793"/>
      <c r="S613" s="793"/>
      <c r="T613" s="793"/>
      <c r="U613" s="794"/>
      <c r="V613" s="671">
        <f>'報告書（事業主控）'!V613</f>
        <v>0</v>
      </c>
      <c r="W613" s="672"/>
      <c r="X613" s="672"/>
      <c r="Y613" s="673"/>
      <c r="Z613" s="671">
        <f>'報告書（事業主控）'!Z613</f>
        <v>0</v>
      </c>
      <c r="AA613" s="672"/>
      <c r="AB613" s="672"/>
      <c r="AC613" s="673"/>
      <c r="AD613" s="671">
        <f>'報告書（事業主控）'!AD613</f>
        <v>0</v>
      </c>
      <c r="AE613" s="672"/>
      <c r="AF613" s="672"/>
      <c r="AG613" s="673"/>
      <c r="AH613" s="671">
        <f>'報告書（事業主控）'!AH613</f>
        <v>0</v>
      </c>
      <c r="AI613" s="672"/>
      <c r="AJ613" s="672"/>
      <c r="AK613" s="673"/>
      <c r="AL613" s="74"/>
      <c r="AM613" s="75"/>
      <c r="AN613" s="671">
        <f>'報告書（事業主控）'!AN613</f>
        <v>0</v>
      </c>
      <c r="AO613" s="672"/>
      <c r="AP613" s="672"/>
      <c r="AQ613" s="672"/>
      <c r="AR613" s="672"/>
      <c r="AS613" s="75"/>
      <c r="AT613" s="85"/>
    </row>
    <row r="614" spans="2:46" ht="18" customHeight="1">
      <c r="AN614" s="670">
        <f>'報告書（事業主控）'!AN614:AR614</f>
        <v>0</v>
      </c>
      <c r="AO614" s="670"/>
      <c r="AP614" s="670"/>
      <c r="AQ614" s="670"/>
      <c r="AR614" s="670"/>
      <c r="AS614" s="85"/>
      <c r="AT614" s="85"/>
    </row>
    <row r="615" spans="2:46" ht="31.5" customHeight="1">
      <c r="AN615" s="132"/>
      <c r="AO615" s="132"/>
      <c r="AP615" s="132"/>
      <c r="AQ615" s="132"/>
      <c r="AR615" s="132"/>
      <c r="AS615" s="85"/>
      <c r="AT615" s="85"/>
    </row>
    <row r="616" spans="2:46" ht="7.5" customHeight="1">
      <c r="X616" s="84"/>
      <c r="Y616" s="84"/>
      <c r="Z616" s="85"/>
      <c r="AA616" s="85"/>
      <c r="AB616" s="85"/>
      <c r="AC616" s="85"/>
      <c r="AD616" s="85"/>
      <c r="AE616" s="85"/>
      <c r="AF616" s="85"/>
      <c r="AG616" s="85"/>
      <c r="AH616" s="85"/>
      <c r="AI616" s="85"/>
      <c r="AJ616" s="85"/>
      <c r="AK616" s="85"/>
      <c r="AL616" s="85"/>
      <c r="AM616" s="85"/>
      <c r="AN616" s="85"/>
      <c r="AO616" s="85"/>
      <c r="AP616" s="85"/>
      <c r="AQ616" s="85"/>
      <c r="AR616" s="85"/>
      <c r="AS616" s="85"/>
    </row>
    <row r="617" spans="2:46" ht="10.5" customHeight="1">
      <c r="X617" s="84"/>
      <c r="Y617" s="84"/>
      <c r="Z617" s="85"/>
      <c r="AA617" s="85"/>
      <c r="AB617" s="85"/>
      <c r="AC617" s="85"/>
      <c r="AD617" s="85"/>
      <c r="AE617" s="85"/>
      <c r="AF617" s="85"/>
      <c r="AG617" s="85"/>
      <c r="AH617" s="85"/>
      <c r="AI617" s="85"/>
      <c r="AJ617" s="85"/>
      <c r="AK617" s="85"/>
      <c r="AL617" s="85"/>
      <c r="AM617" s="85"/>
      <c r="AN617" s="85"/>
      <c r="AO617" s="85"/>
      <c r="AP617" s="85"/>
      <c r="AQ617" s="85"/>
      <c r="AR617" s="85"/>
      <c r="AS617" s="85"/>
    </row>
    <row r="618" spans="2:46" ht="5.25" customHeight="1">
      <c r="X618" s="84"/>
      <c r="Y618" s="84"/>
      <c r="Z618" s="85"/>
      <c r="AA618" s="85"/>
      <c r="AB618" s="85"/>
      <c r="AC618" s="85"/>
      <c r="AD618" s="85"/>
      <c r="AE618" s="85"/>
      <c r="AF618" s="85"/>
      <c r="AG618" s="85"/>
      <c r="AH618" s="85"/>
      <c r="AI618" s="85"/>
      <c r="AJ618" s="85"/>
      <c r="AK618" s="85"/>
      <c r="AL618" s="85"/>
      <c r="AM618" s="85"/>
      <c r="AN618" s="85"/>
      <c r="AO618" s="85"/>
      <c r="AP618" s="85"/>
      <c r="AQ618" s="85"/>
      <c r="AR618" s="85"/>
      <c r="AS618" s="85"/>
    </row>
    <row r="619" spans="2:46" ht="5.25" customHeight="1">
      <c r="X619" s="84"/>
      <c r="Y619" s="84"/>
      <c r="Z619" s="85"/>
      <c r="AA619" s="85"/>
      <c r="AB619" s="85"/>
      <c r="AC619" s="85"/>
      <c r="AD619" s="85"/>
      <c r="AE619" s="85"/>
      <c r="AF619" s="85"/>
      <c r="AG619" s="85"/>
      <c r="AH619" s="85"/>
      <c r="AI619" s="85"/>
      <c r="AJ619" s="85"/>
      <c r="AK619" s="85"/>
      <c r="AL619" s="85"/>
      <c r="AM619" s="85"/>
      <c r="AN619" s="85"/>
      <c r="AO619" s="85"/>
      <c r="AP619" s="85"/>
      <c r="AQ619" s="85"/>
      <c r="AR619" s="85"/>
      <c r="AS619" s="85"/>
    </row>
    <row r="620" spans="2:46" ht="5.25" customHeight="1">
      <c r="X620" s="84"/>
      <c r="Y620" s="84"/>
      <c r="Z620" s="85"/>
      <c r="AA620" s="85"/>
      <c r="AB620" s="85"/>
      <c r="AC620" s="85"/>
      <c r="AD620" s="85"/>
      <c r="AE620" s="85"/>
      <c r="AF620" s="85"/>
      <c r="AG620" s="85"/>
      <c r="AH620" s="85"/>
      <c r="AI620" s="85"/>
      <c r="AJ620" s="85"/>
      <c r="AK620" s="85"/>
      <c r="AL620" s="85"/>
      <c r="AM620" s="85"/>
      <c r="AN620" s="85"/>
      <c r="AO620" s="85"/>
      <c r="AP620" s="85"/>
      <c r="AQ620" s="85"/>
      <c r="AR620" s="85"/>
      <c r="AS620" s="85"/>
    </row>
    <row r="621" spans="2:46" ht="5.25" customHeight="1">
      <c r="X621" s="84"/>
      <c r="Y621" s="84"/>
      <c r="Z621" s="85"/>
      <c r="AA621" s="85"/>
      <c r="AB621" s="85"/>
      <c r="AC621" s="85"/>
      <c r="AD621" s="85"/>
      <c r="AE621" s="85"/>
      <c r="AF621" s="85"/>
      <c r="AG621" s="85"/>
      <c r="AH621" s="85"/>
      <c r="AI621" s="85"/>
      <c r="AJ621" s="85"/>
      <c r="AK621" s="85"/>
      <c r="AL621" s="85"/>
      <c r="AM621" s="85"/>
      <c r="AN621" s="85"/>
      <c r="AO621" s="85"/>
      <c r="AP621" s="85"/>
      <c r="AQ621" s="85"/>
      <c r="AR621" s="85"/>
      <c r="AS621" s="85"/>
    </row>
    <row r="622" spans="2:46" ht="17.25" customHeight="1">
      <c r="B622" s="86" t="s">
        <v>50</v>
      </c>
      <c r="L622" s="85"/>
      <c r="M622" s="85"/>
      <c r="N622" s="85"/>
      <c r="O622" s="85"/>
      <c r="P622" s="85"/>
      <c r="Q622" s="85"/>
      <c r="R622" s="85"/>
      <c r="S622" s="87"/>
      <c r="T622" s="87"/>
      <c r="U622" s="87"/>
      <c r="V622" s="87"/>
      <c r="W622" s="87"/>
      <c r="X622" s="85"/>
      <c r="Y622" s="85"/>
      <c r="Z622" s="85"/>
      <c r="AA622" s="85"/>
      <c r="AB622" s="85"/>
      <c r="AC622" s="85"/>
      <c r="AL622" s="88"/>
      <c r="AM622" s="88"/>
      <c r="AN622" s="88"/>
      <c r="AO622" s="88"/>
    </row>
    <row r="623" spans="2:46" ht="12.75" customHeight="1">
      <c r="L623" s="85"/>
      <c r="M623" s="89"/>
      <c r="N623" s="89"/>
      <c r="O623" s="89"/>
      <c r="P623" s="89"/>
      <c r="Q623" s="89"/>
      <c r="R623" s="89"/>
      <c r="S623" s="89"/>
      <c r="T623" s="90"/>
      <c r="U623" s="90"/>
      <c r="V623" s="90"/>
      <c r="W623" s="90"/>
      <c r="X623" s="90"/>
      <c r="Y623" s="90"/>
      <c r="Z623" s="90"/>
      <c r="AA623" s="89"/>
      <c r="AB623" s="89"/>
      <c r="AC623" s="89"/>
      <c r="AL623" s="88"/>
      <c r="AM623" s="850" t="s">
        <v>327</v>
      </c>
      <c r="AN623" s="851"/>
      <c r="AO623" s="851"/>
      <c r="AP623" s="852"/>
    </row>
    <row r="624" spans="2:46" ht="12.75" customHeight="1">
      <c r="L624" s="85"/>
      <c r="M624" s="89"/>
      <c r="N624" s="89"/>
      <c r="O624" s="89"/>
      <c r="P624" s="89"/>
      <c r="Q624" s="89"/>
      <c r="R624" s="89"/>
      <c r="S624" s="89"/>
      <c r="T624" s="90"/>
      <c r="U624" s="90"/>
      <c r="V624" s="90"/>
      <c r="W624" s="90"/>
      <c r="X624" s="90"/>
      <c r="Y624" s="90"/>
      <c r="Z624" s="90"/>
      <c r="AA624" s="89"/>
      <c r="AB624" s="89"/>
      <c r="AC624" s="89"/>
      <c r="AL624" s="88"/>
      <c r="AM624" s="853"/>
      <c r="AN624" s="854"/>
      <c r="AO624" s="854"/>
      <c r="AP624" s="855"/>
    </row>
    <row r="625" spans="2:46" ht="12.75" customHeight="1">
      <c r="L625" s="85"/>
      <c r="M625" s="89"/>
      <c r="N625" s="89"/>
      <c r="O625" s="89"/>
      <c r="P625" s="89"/>
      <c r="Q625" s="89"/>
      <c r="R625" s="89"/>
      <c r="S625" s="89"/>
      <c r="T625" s="89"/>
      <c r="U625" s="89"/>
      <c r="V625" s="89"/>
      <c r="W625" s="89"/>
      <c r="X625" s="89"/>
      <c r="Y625" s="89"/>
      <c r="Z625" s="89"/>
      <c r="AA625" s="89"/>
      <c r="AB625" s="89"/>
      <c r="AC625" s="89"/>
      <c r="AL625" s="88"/>
      <c r="AM625" s="88"/>
      <c r="AN625" s="396"/>
      <c r="AO625" s="396"/>
    </row>
    <row r="626" spans="2:46" ht="6" customHeight="1">
      <c r="L626" s="85"/>
      <c r="M626" s="89"/>
      <c r="N626" s="89"/>
      <c r="O626" s="89"/>
      <c r="P626" s="89"/>
      <c r="Q626" s="89"/>
      <c r="R626" s="89"/>
      <c r="S626" s="89"/>
      <c r="T626" s="89"/>
      <c r="U626" s="89"/>
      <c r="V626" s="89"/>
      <c r="W626" s="89"/>
      <c r="X626" s="89"/>
      <c r="Y626" s="89"/>
      <c r="Z626" s="89"/>
      <c r="AA626" s="89"/>
      <c r="AB626" s="89"/>
      <c r="AC626" s="89"/>
      <c r="AL626" s="88"/>
      <c r="AM626" s="88"/>
    </row>
    <row r="627" spans="2:46" ht="12.75" customHeight="1">
      <c r="B627" s="725" t="s">
        <v>2</v>
      </c>
      <c r="C627" s="726"/>
      <c r="D627" s="726"/>
      <c r="E627" s="726"/>
      <c r="F627" s="726"/>
      <c r="G627" s="726"/>
      <c r="H627" s="726"/>
      <c r="I627" s="726"/>
      <c r="J627" s="750" t="s">
        <v>10</v>
      </c>
      <c r="K627" s="750"/>
      <c r="L627" s="91" t="s">
        <v>3</v>
      </c>
      <c r="M627" s="750" t="s">
        <v>11</v>
      </c>
      <c r="N627" s="750"/>
      <c r="O627" s="756" t="s">
        <v>12</v>
      </c>
      <c r="P627" s="750"/>
      <c r="Q627" s="750"/>
      <c r="R627" s="750"/>
      <c r="S627" s="750"/>
      <c r="T627" s="750"/>
      <c r="U627" s="750" t="s">
        <v>13</v>
      </c>
      <c r="V627" s="750"/>
      <c r="W627" s="750"/>
      <c r="X627" s="85"/>
      <c r="Y627" s="85"/>
      <c r="Z627" s="85"/>
      <c r="AA627" s="85"/>
      <c r="AB627" s="85"/>
      <c r="AC627" s="85"/>
      <c r="AD627" s="92"/>
      <c r="AE627" s="92"/>
      <c r="AF627" s="92"/>
      <c r="AG627" s="92"/>
      <c r="AH627" s="92"/>
      <c r="AI627" s="92"/>
      <c r="AJ627" s="92"/>
      <c r="AK627" s="85"/>
      <c r="AL627" s="520">
        <f ca="1">$AL$9</f>
        <v>30</v>
      </c>
      <c r="AM627" s="521"/>
      <c r="AN627" s="681" t="s">
        <v>4</v>
      </c>
      <c r="AO627" s="681"/>
      <c r="AP627" s="521">
        <v>16</v>
      </c>
      <c r="AQ627" s="521"/>
      <c r="AR627" s="681" t="s">
        <v>5</v>
      </c>
      <c r="AS627" s="747"/>
      <c r="AT627" s="85"/>
    </row>
    <row r="628" spans="2:46" ht="13.5" customHeight="1">
      <c r="B628" s="726"/>
      <c r="C628" s="726"/>
      <c r="D628" s="726"/>
      <c r="E628" s="726"/>
      <c r="F628" s="726"/>
      <c r="G628" s="726"/>
      <c r="H628" s="726"/>
      <c r="I628" s="726"/>
      <c r="J628" s="535">
        <f>$J$10</f>
        <v>0</v>
      </c>
      <c r="K628" s="473">
        <f>$K$10</f>
        <v>0</v>
      </c>
      <c r="L628" s="537">
        <f>$L$10</f>
        <v>0</v>
      </c>
      <c r="M628" s="476">
        <f>$M$10</f>
        <v>0</v>
      </c>
      <c r="N628" s="473">
        <f>$N$10</f>
        <v>0</v>
      </c>
      <c r="O628" s="476">
        <f>$O$10</f>
        <v>0</v>
      </c>
      <c r="P628" s="470">
        <f>$P$10</f>
        <v>0</v>
      </c>
      <c r="Q628" s="470">
        <f>$Q$10</f>
        <v>0</v>
      </c>
      <c r="R628" s="470">
        <f>$R$10</f>
        <v>0</v>
      </c>
      <c r="S628" s="470">
        <f>$S$10</f>
        <v>0</v>
      </c>
      <c r="T628" s="473">
        <f>$T$10</f>
        <v>0</v>
      </c>
      <c r="U628" s="476">
        <f>$U$10</f>
        <v>0</v>
      </c>
      <c r="V628" s="470">
        <f>$V$10</f>
        <v>0</v>
      </c>
      <c r="W628" s="473">
        <f>$W$10</f>
        <v>0</v>
      </c>
      <c r="X628" s="85"/>
      <c r="Y628" s="85"/>
      <c r="Z628" s="85"/>
      <c r="AA628" s="85"/>
      <c r="AB628" s="85"/>
      <c r="AC628" s="85"/>
      <c r="AD628" s="92"/>
      <c r="AE628" s="92"/>
      <c r="AF628" s="92"/>
      <c r="AG628" s="92"/>
      <c r="AH628" s="92"/>
      <c r="AI628" s="92"/>
      <c r="AJ628" s="92"/>
      <c r="AK628" s="85"/>
      <c r="AL628" s="522"/>
      <c r="AM628" s="523"/>
      <c r="AN628" s="682"/>
      <c r="AO628" s="682"/>
      <c r="AP628" s="523"/>
      <c r="AQ628" s="523"/>
      <c r="AR628" s="682"/>
      <c r="AS628" s="764"/>
      <c r="AT628" s="85"/>
    </row>
    <row r="629" spans="2:46" ht="9" customHeight="1">
      <c r="B629" s="726"/>
      <c r="C629" s="726"/>
      <c r="D629" s="726"/>
      <c r="E629" s="726"/>
      <c r="F629" s="726"/>
      <c r="G629" s="726"/>
      <c r="H629" s="726"/>
      <c r="I629" s="726"/>
      <c r="J629" s="536"/>
      <c r="K629" s="474"/>
      <c r="L629" s="538"/>
      <c r="M629" s="477"/>
      <c r="N629" s="474"/>
      <c r="O629" s="477"/>
      <c r="P629" s="471"/>
      <c r="Q629" s="471"/>
      <c r="R629" s="471"/>
      <c r="S629" s="471"/>
      <c r="T629" s="474"/>
      <c r="U629" s="477"/>
      <c r="V629" s="471"/>
      <c r="W629" s="474"/>
      <c r="X629" s="85"/>
      <c r="Y629" s="85"/>
      <c r="Z629" s="85"/>
      <c r="AA629" s="85"/>
      <c r="AB629" s="85"/>
      <c r="AC629" s="85"/>
      <c r="AD629" s="92"/>
      <c r="AE629" s="92"/>
      <c r="AF629" s="92"/>
      <c r="AG629" s="92"/>
      <c r="AH629" s="92"/>
      <c r="AI629" s="92"/>
      <c r="AJ629" s="92"/>
      <c r="AK629" s="85"/>
      <c r="AL629" s="524"/>
      <c r="AM629" s="525"/>
      <c r="AN629" s="683"/>
      <c r="AO629" s="683"/>
      <c r="AP629" s="525"/>
      <c r="AQ629" s="525"/>
      <c r="AR629" s="683"/>
      <c r="AS629" s="749"/>
      <c r="AT629" s="85"/>
    </row>
    <row r="630" spans="2:46" ht="6" customHeight="1">
      <c r="B630" s="727"/>
      <c r="C630" s="727"/>
      <c r="D630" s="727"/>
      <c r="E630" s="727"/>
      <c r="F630" s="727"/>
      <c r="G630" s="727"/>
      <c r="H630" s="727"/>
      <c r="I630" s="727"/>
      <c r="J630" s="536"/>
      <c r="K630" s="475"/>
      <c r="L630" s="539"/>
      <c r="M630" s="478"/>
      <c r="N630" s="475"/>
      <c r="O630" s="478"/>
      <c r="P630" s="472"/>
      <c r="Q630" s="472"/>
      <c r="R630" s="472"/>
      <c r="S630" s="472"/>
      <c r="T630" s="475"/>
      <c r="U630" s="478"/>
      <c r="V630" s="472"/>
      <c r="W630" s="475"/>
      <c r="X630" s="85"/>
      <c r="Y630" s="85"/>
      <c r="Z630" s="85"/>
      <c r="AA630" s="85"/>
      <c r="AB630" s="85"/>
      <c r="AC630" s="85"/>
      <c r="AD630" s="85"/>
      <c r="AE630" s="85"/>
      <c r="AF630" s="85"/>
      <c r="AG630" s="85"/>
      <c r="AH630" s="85"/>
      <c r="AI630" s="85"/>
      <c r="AJ630" s="85"/>
      <c r="AK630" s="85"/>
      <c r="AT630" s="85"/>
    </row>
    <row r="631" spans="2:46" ht="15" customHeight="1">
      <c r="B631" s="709" t="s">
        <v>51</v>
      </c>
      <c r="C631" s="710"/>
      <c r="D631" s="710"/>
      <c r="E631" s="710"/>
      <c r="F631" s="710"/>
      <c r="G631" s="710"/>
      <c r="H631" s="710"/>
      <c r="I631" s="711"/>
      <c r="J631" s="709" t="s">
        <v>6</v>
      </c>
      <c r="K631" s="710"/>
      <c r="L631" s="710"/>
      <c r="M631" s="710"/>
      <c r="N631" s="718"/>
      <c r="O631" s="721" t="s">
        <v>52</v>
      </c>
      <c r="P631" s="710"/>
      <c r="Q631" s="710"/>
      <c r="R631" s="710"/>
      <c r="S631" s="710"/>
      <c r="T631" s="710"/>
      <c r="U631" s="711"/>
      <c r="V631" s="93" t="s">
        <v>53</v>
      </c>
      <c r="W631" s="94"/>
      <c r="X631" s="94"/>
      <c r="Y631" s="724" t="s">
        <v>54</v>
      </c>
      <c r="Z631" s="724"/>
      <c r="AA631" s="724"/>
      <c r="AB631" s="724"/>
      <c r="AC631" s="724"/>
      <c r="AD631" s="724"/>
      <c r="AE631" s="724"/>
      <c r="AF631" s="724"/>
      <c r="AG631" s="724"/>
      <c r="AH631" s="724"/>
      <c r="AI631" s="94"/>
      <c r="AJ631" s="94"/>
      <c r="AK631" s="95"/>
      <c r="AL631" s="785" t="s">
        <v>55</v>
      </c>
      <c r="AM631" s="785"/>
      <c r="AN631" s="777" t="s">
        <v>61</v>
      </c>
      <c r="AO631" s="777"/>
      <c r="AP631" s="777"/>
      <c r="AQ631" s="777"/>
      <c r="AR631" s="777"/>
      <c r="AS631" s="778"/>
      <c r="AT631" s="85"/>
    </row>
    <row r="632" spans="2:46" ht="13.5" customHeight="1">
      <c r="B632" s="712"/>
      <c r="C632" s="713"/>
      <c r="D632" s="713"/>
      <c r="E632" s="713"/>
      <c r="F632" s="713"/>
      <c r="G632" s="713"/>
      <c r="H632" s="713"/>
      <c r="I632" s="714"/>
      <c r="J632" s="712"/>
      <c r="K632" s="713"/>
      <c r="L632" s="713"/>
      <c r="M632" s="713"/>
      <c r="N632" s="719"/>
      <c r="O632" s="722"/>
      <c r="P632" s="713"/>
      <c r="Q632" s="713"/>
      <c r="R632" s="713"/>
      <c r="S632" s="713"/>
      <c r="T632" s="713"/>
      <c r="U632" s="714"/>
      <c r="V632" s="728" t="s">
        <v>7</v>
      </c>
      <c r="W632" s="729"/>
      <c r="X632" s="729"/>
      <c r="Y632" s="730"/>
      <c r="Z632" s="734" t="s">
        <v>16</v>
      </c>
      <c r="AA632" s="735"/>
      <c r="AB632" s="735"/>
      <c r="AC632" s="736"/>
      <c r="AD632" s="740" t="s">
        <v>17</v>
      </c>
      <c r="AE632" s="741"/>
      <c r="AF632" s="741"/>
      <c r="AG632" s="742"/>
      <c r="AH632" s="746" t="s">
        <v>135</v>
      </c>
      <c r="AI632" s="681"/>
      <c r="AJ632" s="681"/>
      <c r="AK632" s="747"/>
      <c r="AL632" s="684" t="s">
        <v>18</v>
      </c>
      <c r="AM632" s="685"/>
      <c r="AN632" s="757" t="s">
        <v>19</v>
      </c>
      <c r="AO632" s="758"/>
      <c r="AP632" s="758"/>
      <c r="AQ632" s="758"/>
      <c r="AR632" s="759"/>
      <c r="AS632" s="760"/>
      <c r="AT632" s="85"/>
    </row>
    <row r="633" spans="2:46" ht="13.5" customHeight="1">
      <c r="B633" s="808"/>
      <c r="C633" s="809"/>
      <c r="D633" s="809"/>
      <c r="E633" s="809"/>
      <c r="F633" s="809"/>
      <c r="G633" s="809"/>
      <c r="H633" s="809"/>
      <c r="I633" s="810"/>
      <c r="J633" s="808"/>
      <c r="K633" s="809"/>
      <c r="L633" s="809"/>
      <c r="M633" s="809"/>
      <c r="N633" s="811"/>
      <c r="O633" s="820"/>
      <c r="P633" s="809"/>
      <c r="Q633" s="809"/>
      <c r="R633" s="809"/>
      <c r="S633" s="809"/>
      <c r="T633" s="809"/>
      <c r="U633" s="810"/>
      <c r="V633" s="731"/>
      <c r="W633" s="732"/>
      <c r="X633" s="732"/>
      <c r="Y633" s="733"/>
      <c r="Z633" s="737"/>
      <c r="AA633" s="738"/>
      <c r="AB633" s="738"/>
      <c r="AC633" s="739"/>
      <c r="AD633" s="743"/>
      <c r="AE633" s="744"/>
      <c r="AF633" s="744"/>
      <c r="AG633" s="745"/>
      <c r="AH633" s="748"/>
      <c r="AI633" s="683"/>
      <c r="AJ633" s="683"/>
      <c r="AK633" s="749"/>
      <c r="AL633" s="686"/>
      <c r="AM633" s="687"/>
      <c r="AN633" s="799"/>
      <c r="AO633" s="799"/>
      <c r="AP633" s="799"/>
      <c r="AQ633" s="799"/>
      <c r="AR633" s="799"/>
      <c r="AS633" s="800"/>
      <c r="AT633" s="85"/>
    </row>
    <row r="634" spans="2:46" ht="18" customHeight="1">
      <c r="B634" s="751">
        <f>'報告書（事業主控）'!B634</f>
        <v>0</v>
      </c>
      <c r="C634" s="752"/>
      <c r="D634" s="752"/>
      <c r="E634" s="752"/>
      <c r="F634" s="752"/>
      <c r="G634" s="752"/>
      <c r="H634" s="752"/>
      <c r="I634" s="753"/>
      <c r="J634" s="751">
        <f>'報告書（事業主控）'!J634</f>
        <v>0</v>
      </c>
      <c r="K634" s="752"/>
      <c r="L634" s="752"/>
      <c r="M634" s="752"/>
      <c r="N634" s="754"/>
      <c r="O634" s="106">
        <f>'報告書（事業主控）'!O634</f>
        <v>0</v>
      </c>
      <c r="P634" s="107" t="s">
        <v>45</v>
      </c>
      <c r="Q634" s="106">
        <f>'報告書（事業主控）'!Q634</f>
        <v>0</v>
      </c>
      <c r="R634" s="107" t="s">
        <v>46</v>
      </c>
      <c r="S634" s="106">
        <f>'報告書（事業主控）'!S634</f>
        <v>0</v>
      </c>
      <c r="T634" s="755" t="s">
        <v>47</v>
      </c>
      <c r="U634" s="755"/>
      <c r="V634" s="707">
        <f>'報告書（事業主控）'!V634</f>
        <v>0</v>
      </c>
      <c r="W634" s="708"/>
      <c r="X634" s="708"/>
      <c r="Y634" s="96" t="s">
        <v>8</v>
      </c>
      <c r="Z634" s="70"/>
      <c r="AA634" s="113"/>
      <c r="AB634" s="113"/>
      <c r="AC634" s="96" t="s">
        <v>8</v>
      </c>
      <c r="AD634" s="70"/>
      <c r="AE634" s="113"/>
      <c r="AF634" s="113"/>
      <c r="AG634" s="109" t="s">
        <v>8</v>
      </c>
      <c r="AH634" s="815">
        <f>'報告書（事業主控）'!AH634</f>
        <v>0</v>
      </c>
      <c r="AI634" s="816"/>
      <c r="AJ634" s="816"/>
      <c r="AK634" s="817"/>
      <c r="AL634" s="70"/>
      <c r="AM634" s="71"/>
      <c r="AN634" s="674">
        <f>'報告書（事業主控）'!AN634</f>
        <v>0</v>
      </c>
      <c r="AO634" s="675"/>
      <c r="AP634" s="675"/>
      <c r="AQ634" s="675"/>
      <c r="AR634" s="675"/>
      <c r="AS634" s="109" t="s">
        <v>8</v>
      </c>
      <c r="AT634" s="85"/>
    </row>
    <row r="635" spans="2:46" ht="18" customHeight="1">
      <c r="B635" s="700"/>
      <c r="C635" s="701"/>
      <c r="D635" s="701"/>
      <c r="E635" s="701"/>
      <c r="F635" s="701"/>
      <c r="G635" s="701"/>
      <c r="H635" s="701"/>
      <c r="I635" s="702"/>
      <c r="J635" s="700"/>
      <c r="K635" s="701"/>
      <c r="L635" s="701"/>
      <c r="M635" s="701"/>
      <c r="N635" s="704"/>
      <c r="O635" s="115">
        <f>'報告書（事業主控）'!O635</f>
        <v>0</v>
      </c>
      <c r="P635" s="116" t="s">
        <v>45</v>
      </c>
      <c r="Q635" s="115">
        <f>'報告書（事業主控）'!Q635</f>
        <v>0</v>
      </c>
      <c r="R635" s="116" t="s">
        <v>46</v>
      </c>
      <c r="S635" s="115">
        <f>'報告書（事業主控）'!S635</f>
        <v>0</v>
      </c>
      <c r="T635" s="706" t="s">
        <v>48</v>
      </c>
      <c r="U635" s="706"/>
      <c r="V635" s="671">
        <f>'報告書（事業主控）'!V635</f>
        <v>0</v>
      </c>
      <c r="W635" s="672"/>
      <c r="X635" s="672"/>
      <c r="Y635" s="672"/>
      <c r="Z635" s="671">
        <f>'報告書（事業主控）'!Z635</f>
        <v>0</v>
      </c>
      <c r="AA635" s="672"/>
      <c r="AB635" s="672"/>
      <c r="AC635" s="672"/>
      <c r="AD635" s="671">
        <f>'報告書（事業主控）'!AD635</f>
        <v>0</v>
      </c>
      <c r="AE635" s="672"/>
      <c r="AF635" s="672"/>
      <c r="AG635" s="673"/>
      <c r="AH635" s="671">
        <f>'報告書（事業主控）'!AH635</f>
        <v>0</v>
      </c>
      <c r="AI635" s="672"/>
      <c r="AJ635" s="672"/>
      <c r="AK635" s="673"/>
      <c r="AL635" s="407">
        <f>'報告書（事業主控）'!AL635</f>
        <v>0</v>
      </c>
      <c r="AM635" s="677"/>
      <c r="AN635" s="671">
        <f>'報告書（事業主控）'!AN635</f>
        <v>0</v>
      </c>
      <c r="AO635" s="672"/>
      <c r="AP635" s="672"/>
      <c r="AQ635" s="672"/>
      <c r="AR635" s="672"/>
      <c r="AS635" s="75"/>
      <c r="AT635" s="85"/>
    </row>
    <row r="636" spans="2:46" ht="18" customHeight="1">
      <c r="B636" s="697">
        <f>'報告書（事業主控）'!B636</f>
        <v>0</v>
      </c>
      <c r="C636" s="698"/>
      <c r="D636" s="698"/>
      <c r="E636" s="698"/>
      <c r="F636" s="698"/>
      <c r="G636" s="698"/>
      <c r="H636" s="698"/>
      <c r="I636" s="699"/>
      <c r="J636" s="697">
        <f>'報告書（事業主控）'!J636</f>
        <v>0</v>
      </c>
      <c r="K636" s="698"/>
      <c r="L636" s="698"/>
      <c r="M636" s="698"/>
      <c r="N636" s="703"/>
      <c r="O636" s="110">
        <f>'報告書（事業主控）'!O636</f>
        <v>0</v>
      </c>
      <c r="P636" s="92" t="s">
        <v>45</v>
      </c>
      <c r="Q636" s="110">
        <f>'報告書（事業主控）'!Q636</f>
        <v>0</v>
      </c>
      <c r="R636" s="92" t="s">
        <v>46</v>
      </c>
      <c r="S636" s="110">
        <f>'報告書（事業主控）'!S636</f>
        <v>0</v>
      </c>
      <c r="T636" s="705" t="s">
        <v>47</v>
      </c>
      <c r="U636" s="705"/>
      <c r="V636" s="707">
        <f>'報告書（事業主控）'!V636</f>
        <v>0</v>
      </c>
      <c r="W636" s="708"/>
      <c r="X636" s="708"/>
      <c r="Y636" s="97"/>
      <c r="Z636" s="70"/>
      <c r="AA636" s="113"/>
      <c r="AB636" s="113"/>
      <c r="AC636" s="97"/>
      <c r="AD636" s="70"/>
      <c r="AE636" s="113"/>
      <c r="AF636" s="113"/>
      <c r="AG636" s="97"/>
      <c r="AH636" s="674">
        <f>'報告書（事業主控）'!AH636</f>
        <v>0</v>
      </c>
      <c r="AI636" s="675"/>
      <c r="AJ636" s="675"/>
      <c r="AK636" s="676"/>
      <c r="AL636" s="70"/>
      <c r="AM636" s="71"/>
      <c r="AN636" s="674">
        <f>'報告書（事業主控）'!AN636</f>
        <v>0</v>
      </c>
      <c r="AO636" s="675"/>
      <c r="AP636" s="675"/>
      <c r="AQ636" s="675"/>
      <c r="AR636" s="675"/>
      <c r="AS636" s="114"/>
      <c r="AT636" s="85"/>
    </row>
    <row r="637" spans="2:46" ht="18" customHeight="1">
      <c r="B637" s="700"/>
      <c r="C637" s="701"/>
      <c r="D637" s="701"/>
      <c r="E637" s="701"/>
      <c r="F637" s="701"/>
      <c r="G637" s="701"/>
      <c r="H637" s="701"/>
      <c r="I637" s="702"/>
      <c r="J637" s="700"/>
      <c r="K637" s="701"/>
      <c r="L637" s="701"/>
      <c r="M637" s="701"/>
      <c r="N637" s="704"/>
      <c r="O637" s="115">
        <f>'報告書（事業主控）'!O637</f>
        <v>0</v>
      </c>
      <c r="P637" s="116" t="s">
        <v>45</v>
      </c>
      <c r="Q637" s="115">
        <f>'報告書（事業主控）'!Q637</f>
        <v>0</v>
      </c>
      <c r="R637" s="116" t="s">
        <v>46</v>
      </c>
      <c r="S637" s="115">
        <f>'報告書（事業主控）'!S637</f>
        <v>0</v>
      </c>
      <c r="T637" s="706" t="s">
        <v>48</v>
      </c>
      <c r="U637" s="706"/>
      <c r="V637" s="678">
        <f>'報告書（事業主控）'!V637</f>
        <v>0</v>
      </c>
      <c r="W637" s="679"/>
      <c r="X637" s="679"/>
      <c r="Y637" s="679"/>
      <c r="Z637" s="678">
        <f>'報告書（事業主控）'!Z637</f>
        <v>0</v>
      </c>
      <c r="AA637" s="679"/>
      <c r="AB637" s="679"/>
      <c r="AC637" s="679"/>
      <c r="AD637" s="678">
        <f>'報告書（事業主控）'!AD637</f>
        <v>0</v>
      </c>
      <c r="AE637" s="679"/>
      <c r="AF637" s="679"/>
      <c r="AG637" s="679"/>
      <c r="AH637" s="678">
        <f>'報告書（事業主控）'!AH637</f>
        <v>0</v>
      </c>
      <c r="AI637" s="679"/>
      <c r="AJ637" s="679"/>
      <c r="AK637" s="680"/>
      <c r="AL637" s="407">
        <f>'報告書（事業主控）'!AL637</f>
        <v>0</v>
      </c>
      <c r="AM637" s="677"/>
      <c r="AN637" s="671">
        <f>'報告書（事業主控）'!AN637</f>
        <v>0</v>
      </c>
      <c r="AO637" s="672"/>
      <c r="AP637" s="672"/>
      <c r="AQ637" s="672"/>
      <c r="AR637" s="672"/>
      <c r="AS637" s="75"/>
      <c r="AT637" s="85"/>
    </row>
    <row r="638" spans="2:46" ht="18" customHeight="1">
      <c r="B638" s="697">
        <f>'報告書（事業主控）'!B638</f>
        <v>0</v>
      </c>
      <c r="C638" s="698"/>
      <c r="D638" s="698"/>
      <c r="E638" s="698"/>
      <c r="F638" s="698"/>
      <c r="G638" s="698"/>
      <c r="H638" s="698"/>
      <c r="I638" s="699"/>
      <c r="J638" s="697">
        <f>'報告書（事業主控）'!J638</f>
        <v>0</v>
      </c>
      <c r="K638" s="698"/>
      <c r="L638" s="698"/>
      <c r="M638" s="698"/>
      <c r="N638" s="703"/>
      <c r="O638" s="110">
        <f>'報告書（事業主控）'!O638</f>
        <v>0</v>
      </c>
      <c r="P638" s="92" t="s">
        <v>45</v>
      </c>
      <c r="Q638" s="110">
        <f>'報告書（事業主控）'!Q638</f>
        <v>0</v>
      </c>
      <c r="R638" s="92" t="s">
        <v>46</v>
      </c>
      <c r="S638" s="110">
        <f>'報告書（事業主控）'!S638</f>
        <v>0</v>
      </c>
      <c r="T638" s="705" t="s">
        <v>47</v>
      </c>
      <c r="U638" s="705"/>
      <c r="V638" s="707">
        <f>'報告書（事業主控）'!V638</f>
        <v>0</v>
      </c>
      <c r="W638" s="708"/>
      <c r="X638" s="708"/>
      <c r="Y638" s="97"/>
      <c r="Z638" s="70"/>
      <c r="AA638" s="113"/>
      <c r="AB638" s="113"/>
      <c r="AC638" s="97"/>
      <c r="AD638" s="70"/>
      <c r="AE638" s="113"/>
      <c r="AF638" s="113"/>
      <c r="AG638" s="97"/>
      <c r="AH638" s="674">
        <f>'報告書（事業主控）'!AH638</f>
        <v>0</v>
      </c>
      <c r="AI638" s="675"/>
      <c r="AJ638" s="675"/>
      <c r="AK638" s="676"/>
      <c r="AL638" s="70"/>
      <c r="AM638" s="71"/>
      <c r="AN638" s="674">
        <f>'報告書（事業主控）'!AN638</f>
        <v>0</v>
      </c>
      <c r="AO638" s="675"/>
      <c r="AP638" s="675"/>
      <c r="AQ638" s="675"/>
      <c r="AR638" s="675"/>
      <c r="AS638" s="114"/>
      <c r="AT638" s="85"/>
    </row>
    <row r="639" spans="2:46" ht="18" customHeight="1">
      <c r="B639" s="700"/>
      <c r="C639" s="701"/>
      <c r="D639" s="701"/>
      <c r="E639" s="701"/>
      <c r="F639" s="701"/>
      <c r="G639" s="701"/>
      <c r="H639" s="701"/>
      <c r="I639" s="702"/>
      <c r="J639" s="700"/>
      <c r="K639" s="701"/>
      <c r="L639" s="701"/>
      <c r="M639" s="701"/>
      <c r="N639" s="704"/>
      <c r="O639" s="115">
        <f>'報告書（事業主控）'!O639</f>
        <v>0</v>
      </c>
      <c r="P639" s="116" t="s">
        <v>45</v>
      </c>
      <c r="Q639" s="115">
        <f>'報告書（事業主控）'!Q639</f>
        <v>0</v>
      </c>
      <c r="R639" s="116" t="s">
        <v>46</v>
      </c>
      <c r="S639" s="115">
        <f>'報告書（事業主控）'!S639</f>
        <v>0</v>
      </c>
      <c r="T639" s="706" t="s">
        <v>48</v>
      </c>
      <c r="U639" s="706"/>
      <c r="V639" s="678">
        <f>'報告書（事業主控）'!V639</f>
        <v>0</v>
      </c>
      <c r="W639" s="679"/>
      <c r="X639" s="679"/>
      <c r="Y639" s="679"/>
      <c r="Z639" s="678">
        <f>'報告書（事業主控）'!Z639</f>
        <v>0</v>
      </c>
      <c r="AA639" s="679"/>
      <c r="AB639" s="679"/>
      <c r="AC639" s="679"/>
      <c r="AD639" s="678">
        <f>'報告書（事業主控）'!AD639</f>
        <v>0</v>
      </c>
      <c r="AE639" s="679"/>
      <c r="AF639" s="679"/>
      <c r="AG639" s="679"/>
      <c r="AH639" s="678">
        <f>'報告書（事業主控）'!AH639</f>
        <v>0</v>
      </c>
      <c r="AI639" s="679"/>
      <c r="AJ639" s="679"/>
      <c r="AK639" s="680"/>
      <c r="AL639" s="407">
        <f>'報告書（事業主控）'!AL639</f>
        <v>0</v>
      </c>
      <c r="AM639" s="677"/>
      <c r="AN639" s="671">
        <f>'報告書（事業主控）'!AN639</f>
        <v>0</v>
      </c>
      <c r="AO639" s="672"/>
      <c r="AP639" s="672"/>
      <c r="AQ639" s="672"/>
      <c r="AR639" s="672"/>
      <c r="AS639" s="75"/>
      <c r="AT639" s="85"/>
    </row>
    <row r="640" spans="2:46" ht="18" customHeight="1">
      <c r="B640" s="697">
        <f>'報告書（事業主控）'!B640</f>
        <v>0</v>
      </c>
      <c r="C640" s="698"/>
      <c r="D640" s="698"/>
      <c r="E640" s="698"/>
      <c r="F640" s="698"/>
      <c r="G640" s="698"/>
      <c r="H640" s="698"/>
      <c r="I640" s="699"/>
      <c r="J640" s="697">
        <f>'報告書（事業主控）'!J640</f>
        <v>0</v>
      </c>
      <c r="K640" s="698"/>
      <c r="L640" s="698"/>
      <c r="M640" s="698"/>
      <c r="N640" s="703"/>
      <c r="O640" s="110">
        <f>'報告書（事業主控）'!O640</f>
        <v>0</v>
      </c>
      <c r="P640" s="92" t="s">
        <v>45</v>
      </c>
      <c r="Q640" s="110">
        <f>'報告書（事業主控）'!Q640</f>
        <v>0</v>
      </c>
      <c r="R640" s="92" t="s">
        <v>46</v>
      </c>
      <c r="S640" s="110">
        <f>'報告書（事業主控）'!S640</f>
        <v>0</v>
      </c>
      <c r="T640" s="705" t="s">
        <v>47</v>
      </c>
      <c r="U640" s="705"/>
      <c r="V640" s="707">
        <f>'報告書（事業主控）'!V640</f>
        <v>0</v>
      </c>
      <c r="W640" s="708"/>
      <c r="X640" s="708"/>
      <c r="Y640" s="97"/>
      <c r="Z640" s="70"/>
      <c r="AA640" s="113"/>
      <c r="AB640" s="113"/>
      <c r="AC640" s="97"/>
      <c r="AD640" s="70"/>
      <c r="AE640" s="113"/>
      <c r="AF640" s="113"/>
      <c r="AG640" s="97"/>
      <c r="AH640" s="674">
        <f>'報告書（事業主控）'!AH640</f>
        <v>0</v>
      </c>
      <c r="AI640" s="675"/>
      <c r="AJ640" s="675"/>
      <c r="AK640" s="676"/>
      <c r="AL640" s="70"/>
      <c r="AM640" s="71"/>
      <c r="AN640" s="674">
        <f>'報告書（事業主控）'!AN640</f>
        <v>0</v>
      </c>
      <c r="AO640" s="675"/>
      <c r="AP640" s="675"/>
      <c r="AQ640" s="675"/>
      <c r="AR640" s="675"/>
      <c r="AS640" s="114"/>
      <c r="AT640" s="85"/>
    </row>
    <row r="641" spans="2:46" ht="18" customHeight="1">
      <c r="B641" s="700"/>
      <c r="C641" s="701"/>
      <c r="D641" s="701"/>
      <c r="E641" s="701"/>
      <c r="F641" s="701"/>
      <c r="G641" s="701"/>
      <c r="H641" s="701"/>
      <c r="I641" s="702"/>
      <c r="J641" s="700"/>
      <c r="K641" s="701"/>
      <c r="L641" s="701"/>
      <c r="M641" s="701"/>
      <c r="N641" s="704"/>
      <c r="O641" s="115">
        <f>'報告書（事業主控）'!O641</f>
        <v>0</v>
      </c>
      <c r="P641" s="116" t="s">
        <v>45</v>
      </c>
      <c r="Q641" s="115">
        <f>'報告書（事業主控）'!Q641</f>
        <v>0</v>
      </c>
      <c r="R641" s="116" t="s">
        <v>46</v>
      </c>
      <c r="S641" s="115">
        <f>'報告書（事業主控）'!S641</f>
        <v>0</v>
      </c>
      <c r="T641" s="706" t="s">
        <v>48</v>
      </c>
      <c r="U641" s="706"/>
      <c r="V641" s="678">
        <f>'報告書（事業主控）'!V641</f>
        <v>0</v>
      </c>
      <c r="W641" s="679"/>
      <c r="X641" s="679"/>
      <c r="Y641" s="679"/>
      <c r="Z641" s="678">
        <f>'報告書（事業主控）'!Z641</f>
        <v>0</v>
      </c>
      <c r="AA641" s="679"/>
      <c r="AB641" s="679"/>
      <c r="AC641" s="679"/>
      <c r="AD641" s="678">
        <f>'報告書（事業主控）'!AD641</f>
        <v>0</v>
      </c>
      <c r="AE641" s="679"/>
      <c r="AF641" s="679"/>
      <c r="AG641" s="679"/>
      <c r="AH641" s="678">
        <f>'報告書（事業主控）'!AH641</f>
        <v>0</v>
      </c>
      <c r="AI641" s="679"/>
      <c r="AJ641" s="679"/>
      <c r="AK641" s="680"/>
      <c r="AL641" s="407">
        <f>'報告書（事業主控）'!AL641</f>
        <v>0</v>
      </c>
      <c r="AM641" s="677"/>
      <c r="AN641" s="671">
        <f>'報告書（事業主控）'!AN641</f>
        <v>0</v>
      </c>
      <c r="AO641" s="672"/>
      <c r="AP641" s="672"/>
      <c r="AQ641" s="672"/>
      <c r="AR641" s="672"/>
      <c r="AS641" s="75"/>
      <c r="AT641" s="85"/>
    </row>
    <row r="642" spans="2:46" ht="18" customHeight="1">
      <c r="B642" s="697">
        <f>'報告書（事業主控）'!B642</f>
        <v>0</v>
      </c>
      <c r="C642" s="698"/>
      <c r="D642" s="698"/>
      <c r="E642" s="698"/>
      <c r="F642" s="698"/>
      <c r="G642" s="698"/>
      <c r="H642" s="698"/>
      <c r="I642" s="699"/>
      <c r="J642" s="697">
        <f>'報告書（事業主控）'!J642</f>
        <v>0</v>
      </c>
      <c r="K642" s="698"/>
      <c r="L642" s="698"/>
      <c r="M642" s="698"/>
      <c r="N642" s="703"/>
      <c r="O642" s="110">
        <f>'報告書（事業主控）'!O642</f>
        <v>0</v>
      </c>
      <c r="P642" s="92" t="s">
        <v>45</v>
      </c>
      <c r="Q642" s="110">
        <f>'報告書（事業主控）'!Q642</f>
        <v>0</v>
      </c>
      <c r="R642" s="92" t="s">
        <v>46</v>
      </c>
      <c r="S642" s="110">
        <f>'報告書（事業主控）'!S642</f>
        <v>0</v>
      </c>
      <c r="T642" s="705" t="s">
        <v>47</v>
      </c>
      <c r="U642" s="705"/>
      <c r="V642" s="707">
        <f>'報告書（事業主控）'!V642</f>
        <v>0</v>
      </c>
      <c r="W642" s="708"/>
      <c r="X642" s="708"/>
      <c r="Y642" s="97"/>
      <c r="Z642" s="70"/>
      <c r="AA642" s="113"/>
      <c r="AB642" s="113"/>
      <c r="AC642" s="97"/>
      <c r="AD642" s="70"/>
      <c r="AE642" s="113"/>
      <c r="AF642" s="113"/>
      <c r="AG642" s="97"/>
      <c r="AH642" s="674">
        <f>'報告書（事業主控）'!AH642</f>
        <v>0</v>
      </c>
      <c r="AI642" s="675"/>
      <c r="AJ642" s="675"/>
      <c r="AK642" s="676"/>
      <c r="AL642" s="70"/>
      <c r="AM642" s="71"/>
      <c r="AN642" s="674">
        <f>'報告書（事業主控）'!AN642</f>
        <v>0</v>
      </c>
      <c r="AO642" s="675"/>
      <c r="AP642" s="675"/>
      <c r="AQ642" s="675"/>
      <c r="AR642" s="675"/>
      <c r="AS642" s="114"/>
      <c r="AT642" s="85"/>
    </row>
    <row r="643" spans="2:46" ht="18" customHeight="1">
      <c r="B643" s="700"/>
      <c r="C643" s="701"/>
      <c r="D643" s="701"/>
      <c r="E643" s="701"/>
      <c r="F643" s="701"/>
      <c r="G643" s="701"/>
      <c r="H643" s="701"/>
      <c r="I643" s="702"/>
      <c r="J643" s="700"/>
      <c r="K643" s="701"/>
      <c r="L643" s="701"/>
      <c r="M643" s="701"/>
      <c r="N643" s="704"/>
      <c r="O643" s="115">
        <f>'報告書（事業主控）'!O643</f>
        <v>0</v>
      </c>
      <c r="P643" s="116" t="s">
        <v>45</v>
      </c>
      <c r="Q643" s="115">
        <f>'報告書（事業主控）'!Q643</f>
        <v>0</v>
      </c>
      <c r="R643" s="116" t="s">
        <v>46</v>
      </c>
      <c r="S643" s="115">
        <f>'報告書（事業主控）'!S643</f>
        <v>0</v>
      </c>
      <c r="T643" s="706" t="s">
        <v>48</v>
      </c>
      <c r="U643" s="706"/>
      <c r="V643" s="678">
        <f>'報告書（事業主控）'!V643</f>
        <v>0</v>
      </c>
      <c r="W643" s="679"/>
      <c r="X643" s="679"/>
      <c r="Y643" s="679"/>
      <c r="Z643" s="678">
        <f>'報告書（事業主控）'!Z643</f>
        <v>0</v>
      </c>
      <c r="AA643" s="679"/>
      <c r="AB643" s="679"/>
      <c r="AC643" s="679"/>
      <c r="AD643" s="678">
        <f>'報告書（事業主控）'!AD643</f>
        <v>0</v>
      </c>
      <c r="AE643" s="679"/>
      <c r="AF643" s="679"/>
      <c r="AG643" s="679"/>
      <c r="AH643" s="678">
        <f>'報告書（事業主控）'!AH643</f>
        <v>0</v>
      </c>
      <c r="AI643" s="679"/>
      <c r="AJ643" s="679"/>
      <c r="AK643" s="680"/>
      <c r="AL643" s="407">
        <f>'報告書（事業主控）'!AL643</f>
        <v>0</v>
      </c>
      <c r="AM643" s="677"/>
      <c r="AN643" s="671">
        <f>'報告書（事業主控）'!AN643</f>
        <v>0</v>
      </c>
      <c r="AO643" s="672"/>
      <c r="AP643" s="672"/>
      <c r="AQ643" s="672"/>
      <c r="AR643" s="672"/>
      <c r="AS643" s="75"/>
      <c r="AT643" s="85"/>
    </row>
    <row r="644" spans="2:46" ht="18" customHeight="1">
      <c r="B644" s="697">
        <f>'報告書（事業主控）'!B644</f>
        <v>0</v>
      </c>
      <c r="C644" s="698"/>
      <c r="D644" s="698"/>
      <c r="E644" s="698"/>
      <c r="F644" s="698"/>
      <c r="G644" s="698"/>
      <c r="H644" s="698"/>
      <c r="I644" s="699"/>
      <c r="J644" s="697">
        <f>'報告書（事業主控）'!J644</f>
        <v>0</v>
      </c>
      <c r="K644" s="698"/>
      <c r="L644" s="698"/>
      <c r="M644" s="698"/>
      <c r="N644" s="703"/>
      <c r="O644" s="110">
        <f>'報告書（事業主控）'!O644</f>
        <v>0</v>
      </c>
      <c r="P644" s="92" t="s">
        <v>45</v>
      </c>
      <c r="Q644" s="110">
        <f>'報告書（事業主控）'!Q644</f>
        <v>0</v>
      </c>
      <c r="R644" s="92" t="s">
        <v>46</v>
      </c>
      <c r="S644" s="110">
        <f>'報告書（事業主控）'!S644</f>
        <v>0</v>
      </c>
      <c r="T644" s="705" t="s">
        <v>47</v>
      </c>
      <c r="U644" s="705"/>
      <c r="V644" s="707">
        <f>'報告書（事業主控）'!V644</f>
        <v>0</v>
      </c>
      <c r="W644" s="708"/>
      <c r="X644" s="708"/>
      <c r="Y644" s="97"/>
      <c r="Z644" s="70"/>
      <c r="AA644" s="113"/>
      <c r="AB644" s="113"/>
      <c r="AC644" s="97"/>
      <c r="AD644" s="70"/>
      <c r="AE644" s="113"/>
      <c r="AF644" s="113"/>
      <c r="AG644" s="97"/>
      <c r="AH644" s="674">
        <f>'報告書（事業主控）'!AH644</f>
        <v>0</v>
      </c>
      <c r="AI644" s="675"/>
      <c r="AJ644" s="675"/>
      <c r="AK644" s="676"/>
      <c r="AL644" s="70"/>
      <c r="AM644" s="71"/>
      <c r="AN644" s="674">
        <f>'報告書（事業主控）'!AN644</f>
        <v>0</v>
      </c>
      <c r="AO644" s="675"/>
      <c r="AP644" s="675"/>
      <c r="AQ644" s="675"/>
      <c r="AR644" s="675"/>
      <c r="AS644" s="114"/>
      <c r="AT644" s="85"/>
    </row>
    <row r="645" spans="2:46" ht="18" customHeight="1">
      <c r="B645" s="700"/>
      <c r="C645" s="701"/>
      <c r="D645" s="701"/>
      <c r="E645" s="701"/>
      <c r="F645" s="701"/>
      <c r="G645" s="701"/>
      <c r="H645" s="701"/>
      <c r="I645" s="702"/>
      <c r="J645" s="700"/>
      <c r="K645" s="701"/>
      <c r="L645" s="701"/>
      <c r="M645" s="701"/>
      <c r="N645" s="704"/>
      <c r="O645" s="115">
        <f>'報告書（事業主控）'!O645</f>
        <v>0</v>
      </c>
      <c r="P645" s="116" t="s">
        <v>45</v>
      </c>
      <c r="Q645" s="115">
        <f>'報告書（事業主控）'!Q645</f>
        <v>0</v>
      </c>
      <c r="R645" s="116" t="s">
        <v>46</v>
      </c>
      <c r="S645" s="115">
        <f>'報告書（事業主控）'!S645</f>
        <v>0</v>
      </c>
      <c r="T645" s="706" t="s">
        <v>48</v>
      </c>
      <c r="U645" s="706"/>
      <c r="V645" s="678">
        <f>'報告書（事業主控）'!V645</f>
        <v>0</v>
      </c>
      <c r="W645" s="679"/>
      <c r="X645" s="679"/>
      <c r="Y645" s="679"/>
      <c r="Z645" s="678">
        <f>'報告書（事業主控）'!Z645</f>
        <v>0</v>
      </c>
      <c r="AA645" s="679"/>
      <c r="AB645" s="679"/>
      <c r="AC645" s="679"/>
      <c r="AD645" s="678">
        <f>'報告書（事業主控）'!AD645</f>
        <v>0</v>
      </c>
      <c r="AE645" s="679"/>
      <c r="AF645" s="679"/>
      <c r="AG645" s="679"/>
      <c r="AH645" s="678">
        <f>'報告書（事業主控）'!AH645</f>
        <v>0</v>
      </c>
      <c r="AI645" s="679"/>
      <c r="AJ645" s="679"/>
      <c r="AK645" s="680"/>
      <c r="AL645" s="407">
        <f>'報告書（事業主控）'!AL645</f>
        <v>0</v>
      </c>
      <c r="AM645" s="677"/>
      <c r="AN645" s="671">
        <f>'報告書（事業主控）'!AN645</f>
        <v>0</v>
      </c>
      <c r="AO645" s="672"/>
      <c r="AP645" s="672"/>
      <c r="AQ645" s="672"/>
      <c r="AR645" s="672"/>
      <c r="AS645" s="75"/>
      <c r="AT645" s="85"/>
    </row>
    <row r="646" spans="2:46" ht="18" customHeight="1">
      <c r="B646" s="697">
        <f>'報告書（事業主控）'!B646</f>
        <v>0</v>
      </c>
      <c r="C646" s="698"/>
      <c r="D646" s="698"/>
      <c r="E646" s="698"/>
      <c r="F646" s="698"/>
      <c r="G646" s="698"/>
      <c r="H646" s="698"/>
      <c r="I646" s="699"/>
      <c r="J646" s="697">
        <f>'報告書（事業主控）'!J646</f>
        <v>0</v>
      </c>
      <c r="K646" s="698"/>
      <c r="L646" s="698"/>
      <c r="M646" s="698"/>
      <c r="N646" s="703"/>
      <c r="O646" s="110">
        <f>'報告書（事業主控）'!O646</f>
        <v>0</v>
      </c>
      <c r="P646" s="92" t="s">
        <v>45</v>
      </c>
      <c r="Q646" s="110">
        <f>'報告書（事業主控）'!Q646</f>
        <v>0</v>
      </c>
      <c r="R646" s="92" t="s">
        <v>46</v>
      </c>
      <c r="S646" s="110">
        <f>'報告書（事業主控）'!S646</f>
        <v>0</v>
      </c>
      <c r="T646" s="705" t="s">
        <v>47</v>
      </c>
      <c r="U646" s="705"/>
      <c r="V646" s="707">
        <f>'報告書（事業主控）'!V646</f>
        <v>0</v>
      </c>
      <c r="W646" s="708"/>
      <c r="X646" s="708"/>
      <c r="Y646" s="97"/>
      <c r="Z646" s="70"/>
      <c r="AA646" s="113"/>
      <c r="AB646" s="113"/>
      <c r="AC646" s="97"/>
      <c r="AD646" s="70"/>
      <c r="AE646" s="113"/>
      <c r="AF646" s="113"/>
      <c r="AG646" s="97"/>
      <c r="AH646" s="674">
        <f>'報告書（事業主控）'!AH646</f>
        <v>0</v>
      </c>
      <c r="AI646" s="675"/>
      <c r="AJ646" s="675"/>
      <c r="AK646" s="676"/>
      <c r="AL646" s="70"/>
      <c r="AM646" s="71"/>
      <c r="AN646" s="674">
        <f>'報告書（事業主控）'!AN646</f>
        <v>0</v>
      </c>
      <c r="AO646" s="675"/>
      <c r="AP646" s="675"/>
      <c r="AQ646" s="675"/>
      <c r="AR646" s="675"/>
      <c r="AS646" s="114"/>
      <c r="AT646" s="85"/>
    </row>
    <row r="647" spans="2:46" ht="18" customHeight="1">
      <c r="B647" s="700"/>
      <c r="C647" s="701"/>
      <c r="D647" s="701"/>
      <c r="E647" s="701"/>
      <c r="F647" s="701"/>
      <c r="G647" s="701"/>
      <c r="H647" s="701"/>
      <c r="I647" s="702"/>
      <c r="J647" s="700"/>
      <c r="K647" s="701"/>
      <c r="L647" s="701"/>
      <c r="M647" s="701"/>
      <c r="N647" s="704"/>
      <c r="O647" s="115">
        <f>'報告書（事業主控）'!O647</f>
        <v>0</v>
      </c>
      <c r="P647" s="116" t="s">
        <v>45</v>
      </c>
      <c r="Q647" s="115">
        <f>'報告書（事業主控）'!Q647</f>
        <v>0</v>
      </c>
      <c r="R647" s="116" t="s">
        <v>46</v>
      </c>
      <c r="S647" s="115">
        <f>'報告書（事業主控）'!S647</f>
        <v>0</v>
      </c>
      <c r="T647" s="706" t="s">
        <v>48</v>
      </c>
      <c r="U647" s="706"/>
      <c r="V647" s="678">
        <f>'報告書（事業主控）'!V647</f>
        <v>0</v>
      </c>
      <c r="W647" s="679"/>
      <c r="X647" s="679"/>
      <c r="Y647" s="679"/>
      <c r="Z647" s="678">
        <f>'報告書（事業主控）'!Z647</f>
        <v>0</v>
      </c>
      <c r="AA647" s="679"/>
      <c r="AB647" s="679"/>
      <c r="AC647" s="679"/>
      <c r="AD647" s="678">
        <f>'報告書（事業主控）'!AD647</f>
        <v>0</v>
      </c>
      <c r="AE647" s="679"/>
      <c r="AF647" s="679"/>
      <c r="AG647" s="679"/>
      <c r="AH647" s="678">
        <f>'報告書（事業主控）'!AH647</f>
        <v>0</v>
      </c>
      <c r="AI647" s="679"/>
      <c r="AJ647" s="679"/>
      <c r="AK647" s="680"/>
      <c r="AL647" s="407">
        <f>'報告書（事業主控）'!AL647</f>
        <v>0</v>
      </c>
      <c r="AM647" s="677"/>
      <c r="AN647" s="671">
        <f>'報告書（事業主控）'!AN647</f>
        <v>0</v>
      </c>
      <c r="AO647" s="672"/>
      <c r="AP647" s="672"/>
      <c r="AQ647" s="672"/>
      <c r="AR647" s="672"/>
      <c r="AS647" s="75"/>
      <c r="AT647" s="85"/>
    </row>
    <row r="648" spans="2:46" ht="18" customHeight="1">
      <c r="B648" s="697">
        <f>'報告書（事業主控）'!B648</f>
        <v>0</v>
      </c>
      <c r="C648" s="698"/>
      <c r="D648" s="698"/>
      <c r="E648" s="698"/>
      <c r="F648" s="698"/>
      <c r="G648" s="698"/>
      <c r="H648" s="698"/>
      <c r="I648" s="699"/>
      <c r="J648" s="697">
        <f>'報告書（事業主控）'!J648</f>
        <v>0</v>
      </c>
      <c r="K648" s="698"/>
      <c r="L648" s="698"/>
      <c r="M648" s="698"/>
      <c r="N648" s="703"/>
      <c r="O648" s="110">
        <f>'報告書（事業主控）'!O648</f>
        <v>0</v>
      </c>
      <c r="P648" s="92" t="s">
        <v>45</v>
      </c>
      <c r="Q648" s="110">
        <f>'報告書（事業主控）'!Q648</f>
        <v>0</v>
      </c>
      <c r="R648" s="92" t="s">
        <v>46</v>
      </c>
      <c r="S648" s="110">
        <f>'報告書（事業主控）'!S648</f>
        <v>0</v>
      </c>
      <c r="T648" s="705" t="s">
        <v>47</v>
      </c>
      <c r="U648" s="705"/>
      <c r="V648" s="707">
        <f>'報告書（事業主控）'!V648</f>
        <v>0</v>
      </c>
      <c r="W648" s="708"/>
      <c r="X648" s="708"/>
      <c r="Y648" s="97"/>
      <c r="Z648" s="70"/>
      <c r="AA648" s="113"/>
      <c r="AB648" s="113"/>
      <c r="AC648" s="97"/>
      <c r="AD648" s="70"/>
      <c r="AE648" s="113"/>
      <c r="AF648" s="113"/>
      <c r="AG648" s="97"/>
      <c r="AH648" s="674">
        <f>'報告書（事業主控）'!AH648</f>
        <v>0</v>
      </c>
      <c r="AI648" s="675"/>
      <c r="AJ648" s="675"/>
      <c r="AK648" s="676"/>
      <c r="AL648" s="70"/>
      <c r="AM648" s="71"/>
      <c r="AN648" s="674">
        <f>'報告書（事業主控）'!AN648</f>
        <v>0</v>
      </c>
      <c r="AO648" s="675"/>
      <c r="AP648" s="675"/>
      <c r="AQ648" s="675"/>
      <c r="AR648" s="675"/>
      <c r="AS648" s="114"/>
      <c r="AT648" s="85"/>
    </row>
    <row r="649" spans="2:46" ht="18" customHeight="1">
      <c r="B649" s="700"/>
      <c r="C649" s="701"/>
      <c r="D649" s="701"/>
      <c r="E649" s="701"/>
      <c r="F649" s="701"/>
      <c r="G649" s="701"/>
      <c r="H649" s="701"/>
      <c r="I649" s="702"/>
      <c r="J649" s="700"/>
      <c r="K649" s="701"/>
      <c r="L649" s="701"/>
      <c r="M649" s="701"/>
      <c r="N649" s="704"/>
      <c r="O649" s="115">
        <f>'報告書（事業主控）'!O649</f>
        <v>0</v>
      </c>
      <c r="P649" s="116" t="s">
        <v>45</v>
      </c>
      <c r="Q649" s="115">
        <f>'報告書（事業主控）'!Q649</f>
        <v>0</v>
      </c>
      <c r="R649" s="116" t="s">
        <v>46</v>
      </c>
      <c r="S649" s="115">
        <f>'報告書（事業主控）'!S649</f>
        <v>0</v>
      </c>
      <c r="T649" s="706" t="s">
        <v>48</v>
      </c>
      <c r="U649" s="706"/>
      <c r="V649" s="678">
        <f>'報告書（事業主控）'!V649</f>
        <v>0</v>
      </c>
      <c r="W649" s="679"/>
      <c r="X649" s="679"/>
      <c r="Y649" s="679"/>
      <c r="Z649" s="678">
        <f>'報告書（事業主控）'!Z649</f>
        <v>0</v>
      </c>
      <c r="AA649" s="679"/>
      <c r="AB649" s="679"/>
      <c r="AC649" s="679"/>
      <c r="AD649" s="678">
        <f>'報告書（事業主控）'!AD649</f>
        <v>0</v>
      </c>
      <c r="AE649" s="679"/>
      <c r="AF649" s="679"/>
      <c r="AG649" s="679"/>
      <c r="AH649" s="678">
        <f>'報告書（事業主控）'!AH649</f>
        <v>0</v>
      </c>
      <c r="AI649" s="679"/>
      <c r="AJ649" s="679"/>
      <c r="AK649" s="680"/>
      <c r="AL649" s="407">
        <f>'報告書（事業主控）'!AL649</f>
        <v>0</v>
      </c>
      <c r="AM649" s="677"/>
      <c r="AN649" s="671">
        <f>'報告書（事業主控）'!AN649</f>
        <v>0</v>
      </c>
      <c r="AO649" s="672"/>
      <c r="AP649" s="672"/>
      <c r="AQ649" s="672"/>
      <c r="AR649" s="672"/>
      <c r="AS649" s="75"/>
      <c r="AT649" s="85"/>
    </row>
    <row r="650" spans="2:46" ht="18" customHeight="1">
      <c r="B650" s="697">
        <f>'報告書（事業主控）'!B650</f>
        <v>0</v>
      </c>
      <c r="C650" s="698"/>
      <c r="D650" s="698"/>
      <c r="E650" s="698"/>
      <c r="F650" s="698"/>
      <c r="G650" s="698"/>
      <c r="H650" s="698"/>
      <c r="I650" s="699"/>
      <c r="J650" s="697">
        <f>'報告書（事業主控）'!J650</f>
        <v>0</v>
      </c>
      <c r="K650" s="698"/>
      <c r="L650" s="698"/>
      <c r="M650" s="698"/>
      <c r="N650" s="703"/>
      <c r="O650" s="110">
        <f>'報告書（事業主控）'!O650</f>
        <v>0</v>
      </c>
      <c r="P650" s="92" t="s">
        <v>45</v>
      </c>
      <c r="Q650" s="110">
        <f>'報告書（事業主控）'!Q650</f>
        <v>0</v>
      </c>
      <c r="R650" s="92" t="s">
        <v>46</v>
      </c>
      <c r="S650" s="110">
        <f>'報告書（事業主控）'!S650</f>
        <v>0</v>
      </c>
      <c r="T650" s="705" t="s">
        <v>47</v>
      </c>
      <c r="U650" s="705"/>
      <c r="V650" s="707">
        <f>'報告書（事業主控）'!V650</f>
        <v>0</v>
      </c>
      <c r="W650" s="708"/>
      <c r="X650" s="708"/>
      <c r="Y650" s="97"/>
      <c r="Z650" s="70"/>
      <c r="AA650" s="113"/>
      <c r="AB650" s="113"/>
      <c r="AC650" s="97"/>
      <c r="AD650" s="70"/>
      <c r="AE650" s="113"/>
      <c r="AF650" s="113"/>
      <c r="AG650" s="97"/>
      <c r="AH650" s="674">
        <f>'報告書（事業主控）'!AH650</f>
        <v>0</v>
      </c>
      <c r="AI650" s="675"/>
      <c r="AJ650" s="675"/>
      <c r="AK650" s="676"/>
      <c r="AL650" s="70"/>
      <c r="AM650" s="71"/>
      <c r="AN650" s="674">
        <f>'報告書（事業主控）'!AN650</f>
        <v>0</v>
      </c>
      <c r="AO650" s="675"/>
      <c r="AP650" s="675"/>
      <c r="AQ650" s="675"/>
      <c r="AR650" s="675"/>
      <c r="AS650" s="114"/>
      <c r="AT650" s="85"/>
    </row>
    <row r="651" spans="2:46" ht="18" customHeight="1">
      <c r="B651" s="700"/>
      <c r="C651" s="701"/>
      <c r="D651" s="701"/>
      <c r="E651" s="701"/>
      <c r="F651" s="701"/>
      <c r="G651" s="701"/>
      <c r="H651" s="701"/>
      <c r="I651" s="702"/>
      <c r="J651" s="700"/>
      <c r="K651" s="701"/>
      <c r="L651" s="701"/>
      <c r="M651" s="701"/>
      <c r="N651" s="704"/>
      <c r="O651" s="115">
        <f>'報告書（事業主控）'!O651</f>
        <v>0</v>
      </c>
      <c r="P651" s="116" t="s">
        <v>45</v>
      </c>
      <c r="Q651" s="115">
        <f>'報告書（事業主控）'!Q651</f>
        <v>0</v>
      </c>
      <c r="R651" s="116" t="s">
        <v>46</v>
      </c>
      <c r="S651" s="115">
        <f>'報告書（事業主控）'!S651</f>
        <v>0</v>
      </c>
      <c r="T651" s="706" t="s">
        <v>48</v>
      </c>
      <c r="U651" s="706"/>
      <c r="V651" s="678">
        <f>'報告書（事業主控）'!V651</f>
        <v>0</v>
      </c>
      <c r="W651" s="679"/>
      <c r="X651" s="679"/>
      <c r="Y651" s="679"/>
      <c r="Z651" s="678">
        <f>'報告書（事業主控）'!Z651</f>
        <v>0</v>
      </c>
      <c r="AA651" s="679"/>
      <c r="AB651" s="679"/>
      <c r="AC651" s="679"/>
      <c r="AD651" s="678">
        <f>'報告書（事業主控）'!AD651</f>
        <v>0</v>
      </c>
      <c r="AE651" s="679"/>
      <c r="AF651" s="679"/>
      <c r="AG651" s="679"/>
      <c r="AH651" s="678">
        <f>'報告書（事業主控）'!AH651</f>
        <v>0</v>
      </c>
      <c r="AI651" s="679"/>
      <c r="AJ651" s="679"/>
      <c r="AK651" s="680"/>
      <c r="AL651" s="407">
        <f>'報告書（事業主控）'!AL651</f>
        <v>0</v>
      </c>
      <c r="AM651" s="677"/>
      <c r="AN651" s="671">
        <f>'報告書（事業主控）'!AN651</f>
        <v>0</v>
      </c>
      <c r="AO651" s="672"/>
      <c r="AP651" s="672"/>
      <c r="AQ651" s="672"/>
      <c r="AR651" s="672"/>
      <c r="AS651" s="75"/>
      <c r="AT651" s="85"/>
    </row>
    <row r="652" spans="2:46" ht="18" customHeight="1">
      <c r="B652" s="430" t="s">
        <v>134</v>
      </c>
      <c r="C652" s="431"/>
      <c r="D652" s="431"/>
      <c r="E652" s="432"/>
      <c r="F652" s="688">
        <f>'報告書（事業主控）'!F652</f>
        <v>0</v>
      </c>
      <c r="G652" s="689"/>
      <c r="H652" s="689"/>
      <c r="I652" s="689"/>
      <c r="J652" s="689"/>
      <c r="K652" s="689"/>
      <c r="L652" s="689"/>
      <c r="M652" s="689"/>
      <c r="N652" s="690"/>
      <c r="O652" s="786" t="s">
        <v>62</v>
      </c>
      <c r="P652" s="787"/>
      <c r="Q652" s="787"/>
      <c r="R652" s="787"/>
      <c r="S652" s="787"/>
      <c r="T652" s="787"/>
      <c r="U652" s="788"/>
      <c r="V652" s="674">
        <f>'報告書（事業主控）'!V652</f>
        <v>0</v>
      </c>
      <c r="W652" s="675"/>
      <c r="X652" s="675"/>
      <c r="Y652" s="676"/>
      <c r="Z652" s="70"/>
      <c r="AA652" s="113"/>
      <c r="AB652" s="113"/>
      <c r="AC652" s="97"/>
      <c r="AD652" s="70"/>
      <c r="AE652" s="113"/>
      <c r="AF652" s="113"/>
      <c r="AG652" s="97"/>
      <c r="AH652" s="674">
        <f>'報告書（事業主控）'!AH652</f>
        <v>0</v>
      </c>
      <c r="AI652" s="675"/>
      <c r="AJ652" s="675"/>
      <c r="AK652" s="676"/>
      <c r="AL652" s="70"/>
      <c r="AM652" s="71"/>
      <c r="AN652" s="674">
        <f>'報告書（事業主控）'!AN652</f>
        <v>0</v>
      </c>
      <c r="AO652" s="675"/>
      <c r="AP652" s="675"/>
      <c r="AQ652" s="675"/>
      <c r="AR652" s="675"/>
      <c r="AS652" s="114"/>
      <c r="AT652" s="85"/>
    </row>
    <row r="653" spans="2:46" ht="18" customHeight="1">
      <c r="B653" s="433"/>
      <c r="C653" s="434"/>
      <c r="D653" s="434"/>
      <c r="E653" s="435"/>
      <c r="F653" s="691"/>
      <c r="G653" s="692"/>
      <c r="H653" s="692"/>
      <c r="I653" s="692"/>
      <c r="J653" s="692"/>
      <c r="K653" s="692"/>
      <c r="L653" s="692"/>
      <c r="M653" s="692"/>
      <c r="N653" s="693"/>
      <c r="O653" s="789"/>
      <c r="P653" s="790"/>
      <c r="Q653" s="790"/>
      <c r="R653" s="790"/>
      <c r="S653" s="790"/>
      <c r="T653" s="790"/>
      <c r="U653" s="791"/>
      <c r="V653" s="401">
        <f>'報告書（事業主控）'!V653</f>
        <v>0</v>
      </c>
      <c r="W653" s="640"/>
      <c r="X653" s="640"/>
      <c r="Y653" s="643"/>
      <c r="Z653" s="401">
        <f>'報告書（事業主控）'!Z653</f>
        <v>0</v>
      </c>
      <c r="AA653" s="641"/>
      <c r="AB653" s="641"/>
      <c r="AC653" s="642"/>
      <c r="AD653" s="401">
        <f>'報告書（事業主控）'!AD653</f>
        <v>0</v>
      </c>
      <c r="AE653" s="641"/>
      <c r="AF653" s="641"/>
      <c r="AG653" s="642"/>
      <c r="AH653" s="401">
        <f>'報告書（事業主控）'!AH653</f>
        <v>0</v>
      </c>
      <c r="AI653" s="402"/>
      <c r="AJ653" s="402"/>
      <c r="AK653" s="402"/>
      <c r="AL653" s="340"/>
      <c r="AM653" s="341"/>
      <c r="AN653" s="401">
        <f>'報告書（事業主控）'!AN653</f>
        <v>0</v>
      </c>
      <c r="AO653" s="640"/>
      <c r="AP653" s="640"/>
      <c r="AQ653" s="640"/>
      <c r="AR653" s="640"/>
      <c r="AS653" s="327"/>
      <c r="AT653" s="85"/>
    </row>
    <row r="654" spans="2:46" ht="18" customHeight="1">
      <c r="B654" s="436"/>
      <c r="C654" s="437"/>
      <c r="D654" s="437"/>
      <c r="E654" s="438"/>
      <c r="F654" s="694"/>
      <c r="G654" s="695"/>
      <c r="H654" s="695"/>
      <c r="I654" s="695"/>
      <c r="J654" s="695"/>
      <c r="K654" s="695"/>
      <c r="L654" s="695"/>
      <c r="M654" s="695"/>
      <c r="N654" s="696"/>
      <c r="O654" s="792"/>
      <c r="P654" s="793"/>
      <c r="Q654" s="793"/>
      <c r="R654" s="793"/>
      <c r="S654" s="793"/>
      <c r="T654" s="793"/>
      <c r="U654" s="794"/>
      <c r="V654" s="671">
        <f>'報告書（事業主控）'!V654</f>
        <v>0</v>
      </c>
      <c r="W654" s="672"/>
      <c r="X654" s="672"/>
      <c r="Y654" s="673"/>
      <c r="Z654" s="671">
        <f>'報告書（事業主控）'!Z654</f>
        <v>0</v>
      </c>
      <c r="AA654" s="672"/>
      <c r="AB654" s="672"/>
      <c r="AC654" s="673"/>
      <c r="AD654" s="671">
        <f>'報告書（事業主控）'!AD654</f>
        <v>0</v>
      </c>
      <c r="AE654" s="672"/>
      <c r="AF654" s="672"/>
      <c r="AG654" s="673"/>
      <c r="AH654" s="671">
        <f>'報告書（事業主控）'!AH654</f>
        <v>0</v>
      </c>
      <c r="AI654" s="672"/>
      <c r="AJ654" s="672"/>
      <c r="AK654" s="673"/>
      <c r="AL654" s="74"/>
      <c r="AM654" s="75"/>
      <c r="AN654" s="671">
        <f>'報告書（事業主控）'!AN654</f>
        <v>0</v>
      </c>
      <c r="AO654" s="672"/>
      <c r="AP654" s="672"/>
      <c r="AQ654" s="672"/>
      <c r="AR654" s="672"/>
      <c r="AS654" s="75"/>
      <c r="AT654" s="85"/>
    </row>
    <row r="655" spans="2:46" ht="18" customHeight="1">
      <c r="AN655" s="670">
        <f>'報告書（事業主控）'!AN655:AR655</f>
        <v>0</v>
      </c>
      <c r="AO655" s="670"/>
      <c r="AP655" s="670"/>
      <c r="AQ655" s="670"/>
      <c r="AR655" s="670"/>
      <c r="AS655" s="85"/>
      <c r="AT655" s="85"/>
    </row>
    <row r="656" spans="2:46" ht="31.5" customHeight="1">
      <c r="AN656" s="132"/>
      <c r="AO656" s="132"/>
      <c r="AP656" s="132"/>
      <c r="AQ656" s="132"/>
      <c r="AR656" s="132"/>
      <c r="AS656" s="85"/>
      <c r="AT656" s="85"/>
    </row>
    <row r="657" spans="2:46" ht="7.5" customHeight="1">
      <c r="X657" s="84"/>
      <c r="Y657" s="84"/>
      <c r="Z657" s="85"/>
      <c r="AA657" s="85"/>
      <c r="AB657" s="85"/>
      <c r="AC657" s="85"/>
      <c r="AD657" s="85"/>
      <c r="AE657" s="85"/>
      <c r="AF657" s="85"/>
      <c r="AG657" s="85"/>
      <c r="AH657" s="85"/>
      <c r="AI657" s="85"/>
      <c r="AJ657" s="85"/>
      <c r="AK657" s="85"/>
      <c r="AL657" s="85"/>
      <c r="AM657" s="85"/>
      <c r="AN657" s="85"/>
      <c r="AO657" s="85"/>
      <c r="AP657" s="85"/>
      <c r="AQ657" s="85"/>
      <c r="AR657" s="85"/>
      <c r="AS657" s="85"/>
    </row>
    <row r="658" spans="2:46" ht="10.5" customHeight="1">
      <c r="X658" s="84"/>
      <c r="Y658" s="84"/>
      <c r="Z658" s="85"/>
      <c r="AA658" s="85"/>
      <c r="AB658" s="85"/>
      <c r="AC658" s="85"/>
      <c r="AD658" s="85"/>
      <c r="AE658" s="85"/>
      <c r="AF658" s="85"/>
      <c r="AG658" s="85"/>
      <c r="AH658" s="85"/>
      <c r="AI658" s="85"/>
      <c r="AJ658" s="85"/>
      <c r="AK658" s="85"/>
      <c r="AL658" s="85"/>
      <c r="AM658" s="85"/>
      <c r="AN658" s="85"/>
      <c r="AO658" s="85"/>
      <c r="AP658" s="85"/>
      <c r="AQ658" s="85"/>
      <c r="AR658" s="85"/>
      <c r="AS658" s="85"/>
    </row>
    <row r="659" spans="2:46" ht="5.25" customHeight="1">
      <c r="X659" s="84"/>
      <c r="Y659" s="84"/>
      <c r="Z659" s="85"/>
      <c r="AA659" s="85"/>
      <c r="AB659" s="85"/>
      <c r="AC659" s="85"/>
      <c r="AD659" s="85"/>
      <c r="AE659" s="85"/>
      <c r="AF659" s="85"/>
      <c r="AG659" s="85"/>
      <c r="AH659" s="85"/>
      <c r="AI659" s="85"/>
      <c r="AJ659" s="85"/>
      <c r="AK659" s="85"/>
      <c r="AL659" s="85"/>
      <c r="AM659" s="85"/>
      <c r="AN659" s="85"/>
      <c r="AO659" s="85"/>
      <c r="AP659" s="85"/>
      <c r="AQ659" s="85"/>
      <c r="AR659" s="85"/>
      <c r="AS659" s="85"/>
    </row>
    <row r="660" spans="2:46" ht="5.25" customHeight="1">
      <c r="X660" s="84"/>
      <c r="Y660" s="84"/>
      <c r="Z660" s="85"/>
      <c r="AA660" s="85"/>
      <c r="AB660" s="85"/>
      <c r="AC660" s="85"/>
      <c r="AD660" s="85"/>
      <c r="AE660" s="85"/>
      <c r="AF660" s="85"/>
      <c r="AG660" s="85"/>
      <c r="AH660" s="85"/>
      <c r="AI660" s="85"/>
      <c r="AJ660" s="85"/>
      <c r="AK660" s="85"/>
      <c r="AL660" s="85"/>
      <c r="AM660" s="85"/>
      <c r="AN660" s="85"/>
      <c r="AO660" s="85"/>
      <c r="AP660" s="85"/>
      <c r="AQ660" s="85"/>
      <c r="AR660" s="85"/>
      <c r="AS660" s="85"/>
    </row>
    <row r="661" spans="2:46" ht="5.25" customHeight="1">
      <c r="X661" s="84"/>
      <c r="Y661" s="84"/>
      <c r="Z661" s="85"/>
      <c r="AA661" s="85"/>
      <c r="AB661" s="85"/>
      <c r="AC661" s="85"/>
      <c r="AD661" s="85"/>
      <c r="AE661" s="85"/>
      <c r="AF661" s="85"/>
      <c r="AG661" s="85"/>
      <c r="AH661" s="85"/>
      <c r="AI661" s="85"/>
      <c r="AJ661" s="85"/>
      <c r="AK661" s="85"/>
      <c r="AL661" s="85"/>
      <c r="AM661" s="85"/>
      <c r="AN661" s="85"/>
      <c r="AO661" s="85"/>
      <c r="AP661" s="85"/>
      <c r="AQ661" s="85"/>
      <c r="AR661" s="85"/>
      <c r="AS661" s="85"/>
    </row>
    <row r="662" spans="2:46" ht="5.25" customHeight="1">
      <c r="X662" s="84"/>
      <c r="Y662" s="84"/>
      <c r="Z662" s="85"/>
      <c r="AA662" s="85"/>
      <c r="AB662" s="85"/>
      <c r="AC662" s="85"/>
      <c r="AD662" s="85"/>
      <c r="AE662" s="85"/>
      <c r="AF662" s="85"/>
      <c r="AG662" s="85"/>
      <c r="AH662" s="85"/>
      <c r="AI662" s="85"/>
      <c r="AJ662" s="85"/>
      <c r="AK662" s="85"/>
      <c r="AL662" s="85"/>
      <c r="AM662" s="85"/>
      <c r="AN662" s="85"/>
      <c r="AO662" s="85"/>
      <c r="AP662" s="85"/>
      <c r="AQ662" s="85"/>
      <c r="AR662" s="85"/>
      <c r="AS662" s="85"/>
    </row>
    <row r="663" spans="2:46" ht="17.25" customHeight="1">
      <c r="B663" s="86" t="s">
        <v>50</v>
      </c>
      <c r="L663" s="85"/>
      <c r="M663" s="85"/>
      <c r="N663" s="85"/>
      <c r="O663" s="85"/>
      <c r="P663" s="85"/>
      <c r="Q663" s="85"/>
      <c r="R663" s="85"/>
      <c r="S663" s="87"/>
      <c r="T663" s="87"/>
      <c r="U663" s="87"/>
      <c r="V663" s="87"/>
      <c r="W663" s="87"/>
      <c r="X663" s="85"/>
      <c r="Y663" s="85"/>
      <c r="Z663" s="85"/>
      <c r="AA663" s="85"/>
      <c r="AB663" s="85"/>
      <c r="AC663" s="85"/>
      <c r="AL663" s="88"/>
      <c r="AM663" s="88"/>
      <c r="AN663" s="88"/>
      <c r="AO663" s="88"/>
    </row>
    <row r="664" spans="2:46" ht="12.75" customHeight="1">
      <c r="L664" s="85"/>
      <c r="M664" s="89"/>
      <c r="N664" s="89"/>
      <c r="O664" s="89"/>
      <c r="P664" s="89"/>
      <c r="Q664" s="89"/>
      <c r="R664" s="89"/>
      <c r="S664" s="89"/>
      <c r="T664" s="90"/>
      <c r="U664" s="90"/>
      <c r="V664" s="90"/>
      <c r="W664" s="90"/>
      <c r="X664" s="90"/>
      <c r="Y664" s="90"/>
      <c r="Z664" s="90"/>
      <c r="AA664" s="89"/>
      <c r="AB664" s="89"/>
      <c r="AC664" s="89"/>
      <c r="AL664" s="88"/>
      <c r="AM664" s="850" t="s">
        <v>327</v>
      </c>
      <c r="AN664" s="851"/>
      <c r="AO664" s="851"/>
      <c r="AP664" s="852"/>
    </row>
    <row r="665" spans="2:46" ht="12.75" customHeight="1">
      <c r="L665" s="85"/>
      <c r="M665" s="89"/>
      <c r="N665" s="89"/>
      <c r="O665" s="89"/>
      <c r="P665" s="89"/>
      <c r="Q665" s="89"/>
      <c r="R665" s="89"/>
      <c r="S665" s="89"/>
      <c r="T665" s="90"/>
      <c r="U665" s="90"/>
      <c r="V665" s="90"/>
      <c r="W665" s="90"/>
      <c r="X665" s="90"/>
      <c r="Y665" s="90"/>
      <c r="Z665" s="90"/>
      <c r="AA665" s="89"/>
      <c r="AB665" s="89"/>
      <c r="AC665" s="89"/>
      <c r="AL665" s="88"/>
      <c r="AM665" s="853"/>
      <c r="AN665" s="854"/>
      <c r="AO665" s="854"/>
      <c r="AP665" s="855"/>
    </row>
    <row r="666" spans="2:46" ht="12.75" customHeight="1">
      <c r="L666" s="85"/>
      <c r="M666" s="89"/>
      <c r="N666" s="89"/>
      <c r="O666" s="89"/>
      <c r="P666" s="89"/>
      <c r="Q666" s="89"/>
      <c r="R666" s="89"/>
      <c r="S666" s="89"/>
      <c r="T666" s="89"/>
      <c r="U666" s="89"/>
      <c r="V666" s="89"/>
      <c r="W666" s="89"/>
      <c r="X666" s="89"/>
      <c r="Y666" s="89"/>
      <c r="Z666" s="89"/>
      <c r="AA666" s="89"/>
      <c r="AB666" s="89"/>
      <c r="AC666" s="89"/>
      <c r="AL666" s="88"/>
      <c r="AM666" s="88"/>
      <c r="AN666" s="396"/>
      <c r="AO666" s="396"/>
    </row>
    <row r="667" spans="2:46" ht="6" customHeight="1">
      <c r="L667" s="85"/>
      <c r="M667" s="89"/>
      <c r="N667" s="89"/>
      <c r="O667" s="89"/>
      <c r="P667" s="89"/>
      <c r="Q667" s="89"/>
      <c r="R667" s="89"/>
      <c r="S667" s="89"/>
      <c r="T667" s="89"/>
      <c r="U667" s="89"/>
      <c r="V667" s="89"/>
      <c r="W667" s="89"/>
      <c r="X667" s="89"/>
      <c r="Y667" s="89"/>
      <c r="Z667" s="89"/>
      <c r="AA667" s="89"/>
      <c r="AB667" s="89"/>
      <c r="AC667" s="89"/>
      <c r="AL667" s="88"/>
      <c r="AM667" s="88"/>
    </row>
    <row r="668" spans="2:46" ht="12.75" customHeight="1">
      <c r="B668" s="725" t="s">
        <v>2</v>
      </c>
      <c r="C668" s="726"/>
      <c r="D668" s="726"/>
      <c r="E668" s="726"/>
      <c r="F668" s="726"/>
      <c r="G668" s="726"/>
      <c r="H668" s="726"/>
      <c r="I668" s="726"/>
      <c r="J668" s="750" t="s">
        <v>10</v>
      </c>
      <c r="K668" s="750"/>
      <c r="L668" s="91" t="s">
        <v>3</v>
      </c>
      <c r="M668" s="750" t="s">
        <v>11</v>
      </c>
      <c r="N668" s="750"/>
      <c r="O668" s="756" t="s">
        <v>12</v>
      </c>
      <c r="P668" s="750"/>
      <c r="Q668" s="750"/>
      <c r="R668" s="750"/>
      <c r="S668" s="750"/>
      <c r="T668" s="750"/>
      <c r="U668" s="750" t="s">
        <v>13</v>
      </c>
      <c r="V668" s="750"/>
      <c r="W668" s="750"/>
      <c r="X668" s="85"/>
      <c r="Y668" s="85"/>
      <c r="Z668" s="85"/>
      <c r="AA668" s="85"/>
      <c r="AB668" s="85"/>
      <c r="AC668" s="85"/>
      <c r="AD668" s="92"/>
      <c r="AE668" s="92"/>
      <c r="AF668" s="92"/>
      <c r="AG668" s="92"/>
      <c r="AH668" s="92"/>
      <c r="AI668" s="92"/>
      <c r="AJ668" s="92"/>
      <c r="AK668" s="85"/>
      <c r="AL668" s="520">
        <f ca="1">$AL$9</f>
        <v>30</v>
      </c>
      <c r="AM668" s="521"/>
      <c r="AN668" s="681" t="s">
        <v>4</v>
      </c>
      <c r="AO668" s="681"/>
      <c r="AP668" s="521">
        <v>17</v>
      </c>
      <c r="AQ668" s="521"/>
      <c r="AR668" s="681" t="s">
        <v>5</v>
      </c>
      <c r="AS668" s="747"/>
      <c r="AT668" s="85"/>
    </row>
    <row r="669" spans="2:46" ht="13.5" customHeight="1">
      <c r="B669" s="726"/>
      <c r="C669" s="726"/>
      <c r="D669" s="726"/>
      <c r="E669" s="726"/>
      <c r="F669" s="726"/>
      <c r="G669" s="726"/>
      <c r="H669" s="726"/>
      <c r="I669" s="726"/>
      <c r="J669" s="535">
        <f>$J$10</f>
        <v>0</v>
      </c>
      <c r="K669" s="473">
        <f>$K$10</f>
        <v>0</v>
      </c>
      <c r="L669" s="537">
        <f>$L$10</f>
        <v>0</v>
      </c>
      <c r="M669" s="476">
        <f>$M$10</f>
        <v>0</v>
      </c>
      <c r="N669" s="473">
        <f>$N$10</f>
        <v>0</v>
      </c>
      <c r="O669" s="476">
        <f>$O$10</f>
        <v>0</v>
      </c>
      <c r="P669" s="470">
        <f>$P$10</f>
        <v>0</v>
      </c>
      <c r="Q669" s="470">
        <f>$Q$10</f>
        <v>0</v>
      </c>
      <c r="R669" s="470">
        <f>$R$10</f>
        <v>0</v>
      </c>
      <c r="S669" s="470">
        <f>$S$10</f>
        <v>0</v>
      </c>
      <c r="T669" s="473">
        <f>$T$10</f>
        <v>0</v>
      </c>
      <c r="U669" s="476">
        <f>$U$10</f>
        <v>0</v>
      </c>
      <c r="V669" s="470">
        <f>$V$10</f>
        <v>0</v>
      </c>
      <c r="W669" s="473">
        <f>$W$10</f>
        <v>0</v>
      </c>
      <c r="X669" s="85"/>
      <c r="Y669" s="85"/>
      <c r="Z669" s="85"/>
      <c r="AA669" s="85"/>
      <c r="AB669" s="85"/>
      <c r="AC669" s="85"/>
      <c r="AD669" s="92"/>
      <c r="AE669" s="92"/>
      <c r="AF669" s="92"/>
      <c r="AG669" s="92"/>
      <c r="AH669" s="92"/>
      <c r="AI669" s="92"/>
      <c r="AJ669" s="92"/>
      <c r="AK669" s="85"/>
      <c r="AL669" s="522"/>
      <c r="AM669" s="523"/>
      <c r="AN669" s="682"/>
      <c r="AO669" s="682"/>
      <c r="AP669" s="523"/>
      <c r="AQ669" s="523"/>
      <c r="AR669" s="682"/>
      <c r="AS669" s="764"/>
      <c r="AT669" s="85"/>
    </row>
    <row r="670" spans="2:46" ht="9" customHeight="1">
      <c r="B670" s="726"/>
      <c r="C670" s="726"/>
      <c r="D670" s="726"/>
      <c r="E670" s="726"/>
      <c r="F670" s="726"/>
      <c r="G670" s="726"/>
      <c r="H670" s="726"/>
      <c r="I670" s="726"/>
      <c r="J670" s="536"/>
      <c r="K670" s="474"/>
      <c r="L670" s="538"/>
      <c r="M670" s="477"/>
      <c r="N670" s="474"/>
      <c r="O670" s="477"/>
      <c r="P670" s="471"/>
      <c r="Q670" s="471"/>
      <c r="R670" s="471"/>
      <c r="S670" s="471"/>
      <c r="T670" s="474"/>
      <c r="U670" s="477"/>
      <c r="V670" s="471"/>
      <c r="W670" s="474"/>
      <c r="X670" s="85"/>
      <c r="Y670" s="85"/>
      <c r="Z670" s="85"/>
      <c r="AA670" s="85"/>
      <c r="AB670" s="85"/>
      <c r="AC670" s="85"/>
      <c r="AD670" s="92"/>
      <c r="AE670" s="92"/>
      <c r="AF670" s="92"/>
      <c r="AG670" s="92"/>
      <c r="AH670" s="92"/>
      <c r="AI670" s="92"/>
      <c r="AJ670" s="92"/>
      <c r="AK670" s="85"/>
      <c r="AL670" s="524"/>
      <c r="AM670" s="525"/>
      <c r="AN670" s="683"/>
      <c r="AO670" s="683"/>
      <c r="AP670" s="525"/>
      <c r="AQ670" s="525"/>
      <c r="AR670" s="683"/>
      <c r="AS670" s="749"/>
      <c r="AT670" s="85"/>
    </row>
    <row r="671" spans="2:46" ht="6" customHeight="1">
      <c r="B671" s="727"/>
      <c r="C671" s="727"/>
      <c r="D671" s="727"/>
      <c r="E671" s="727"/>
      <c r="F671" s="727"/>
      <c r="G671" s="727"/>
      <c r="H671" s="727"/>
      <c r="I671" s="727"/>
      <c r="J671" s="536"/>
      <c r="K671" s="475"/>
      <c r="L671" s="539"/>
      <c r="M671" s="478"/>
      <c r="N671" s="475"/>
      <c r="O671" s="478"/>
      <c r="P671" s="472"/>
      <c r="Q671" s="472"/>
      <c r="R671" s="472"/>
      <c r="S671" s="472"/>
      <c r="T671" s="475"/>
      <c r="U671" s="478"/>
      <c r="V671" s="472"/>
      <c r="W671" s="475"/>
      <c r="X671" s="85"/>
      <c r="Y671" s="85"/>
      <c r="Z671" s="85"/>
      <c r="AA671" s="85"/>
      <c r="AB671" s="85"/>
      <c r="AC671" s="85"/>
      <c r="AD671" s="85"/>
      <c r="AE671" s="85"/>
      <c r="AF671" s="85"/>
      <c r="AG671" s="85"/>
      <c r="AH671" s="85"/>
      <c r="AI671" s="85"/>
      <c r="AJ671" s="85"/>
      <c r="AK671" s="85"/>
      <c r="AT671" s="85"/>
    </row>
    <row r="672" spans="2:46" ht="15" customHeight="1">
      <c r="B672" s="709" t="s">
        <v>51</v>
      </c>
      <c r="C672" s="710"/>
      <c r="D672" s="710"/>
      <c r="E672" s="710"/>
      <c r="F672" s="710"/>
      <c r="G672" s="710"/>
      <c r="H672" s="710"/>
      <c r="I672" s="711"/>
      <c r="J672" s="709" t="s">
        <v>6</v>
      </c>
      <c r="K672" s="710"/>
      <c r="L672" s="710"/>
      <c r="M672" s="710"/>
      <c r="N672" s="718"/>
      <c r="O672" s="721" t="s">
        <v>52</v>
      </c>
      <c r="P672" s="710"/>
      <c r="Q672" s="710"/>
      <c r="R672" s="710"/>
      <c r="S672" s="710"/>
      <c r="T672" s="710"/>
      <c r="U672" s="711"/>
      <c r="V672" s="93" t="s">
        <v>53</v>
      </c>
      <c r="W672" s="94"/>
      <c r="X672" s="94"/>
      <c r="Y672" s="724" t="s">
        <v>54</v>
      </c>
      <c r="Z672" s="724"/>
      <c r="AA672" s="724"/>
      <c r="AB672" s="724"/>
      <c r="AC672" s="724"/>
      <c r="AD672" s="724"/>
      <c r="AE672" s="724"/>
      <c r="AF672" s="724"/>
      <c r="AG672" s="724"/>
      <c r="AH672" s="724"/>
      <c r="AI672" s="94"/>
      <c r="AJ672" s="94"/>
      <c r="AK672" s="95"/>
      <c r="AL672" s="785" t="s">
        <v>55</v>
      </c>
      <c r="AM672" s="785"/>
      <c r="AN672" s="777" t="s">
        <v>61</v>
      </c>
      <c r="AO672" s="777"/>
      <c r="AP672" s="777"/>
      <c r="AQ672" s="777"/>
      <c r="AR672" s="777"/>
      <c r="AS672" s="778"/>
      <c r="AT672" s="85"/>
    </row>
    <row r="673" spans="2:46" ht="13.5" customHeight="1">
      <c r="B673" s="712"/>
      <c r="C673" s="713"/>
      <c r="D673" s="713"/>
      <c r="E673" s="713"/>
      <c r="F673" s="713"/>
      <c r="G673" s="713"/>
      <c r="H673" s="713"/>
      <c r="I673" s="714"/>
      <c r="J673" s="712"/>
      <c r="K673" s="713"/>
      <c r="L673" s="713"/>
      <c r="M673" s="713"/>
      <c r="N673" s="719"/>
      <c r="O673" s="722"/>
      <c r="P673" s="713"/>
      <c r="Q673" s="713"/>
      <c r="R673" s="713"/>
      <c r="S673" s="713"/>
      <c r="T673" s="713"/>
      <c r="U673" s="714"/>
      <c r="V673" s="728" t="s">
        <v>7</v>
      </c>
      <c r="W673" s="729"/>
      <c r="X673" s="729"/>
      <c r="Y673" s="730"/>
      <c r="Z673" s="734" t="s">
        <v>16</v>
      </c>
      <c r="AA673" s="735"/>
      <c r="AB673" s="735"/>
      <c r="AC673" s="736"/>
      <c r="AD673" s="740" t="s">
        <v>17</v>
      </c>
      <c r="AE673" s="741"/>
      <c r="AF673" s="741"/>
      <c r="AG673" s="742"/>
      <c r="AH673" s="746" t="s">
        <v>135</v>
      </c>
      <c r="AI673" s="681"/>
      <c r="AJ673" s="681"/>
      <c r="AK673" s="747"/>
      <c r="AL673" s="684" t="s">
        <v>18</v>
      </c>
      <c r="AM673" s="685"/>
      <c r="AN673" s="757" t="s">
        <v>19</v>
      </c>
      <c r="AO673" s="758"/>
      <c r="AP673" s="758"/>
      <c r="AQ673" s="758"/>
      <c r="AR673" s="759"/>
      <c r="AS673" s="760"/>
      <c r="AT673" s="85"/>
    </row>
    <row r="674" spans="2:46" ht="13.5" customHeight="1">
      <c r="B674" s="808"/>
      <c r="C674" s="809"/>
      <c r="D674" s="809"/>
      <c r="E674" s="809"/>
      <c r="F674" s="809"/>
      <c r="G674" s="809"/>
      <c r="H674" s="809"/>
      <c r="I674" s="810"/>
      <c r="J674" s="808"/>
      <c r="K674" s="809"/>
      <c r="L674" s="809"/>
      <c r="M674" s="809"/>
      <c r="N674" s="811"/>
      <c r="O674" s="820"/>
      <c r="P674" s="809"/>
      <c r="Q674" s="809"/>
      <c r="R674" s="809"/>
      <c r="S674" s="809"/>
      <c r="T674" s="809"/>
      <c r="U674" s="810"/>
      <c r="V674" s="731"/>
      <c r="W674" s="732"/>
      <c r="X674" s="732"/>
      <c r="Y674" s="733"/>
      <c r="Z674" s="737"/>
      <c r="AA674" s="738"/>
      <c r="AB674" s="738"/>
      <c r="AC674" s="739"/>
      <c r="AD674" s="743"/>
      <c r="AE674" s="744"/>
      <c r="AF674" s="744"/>
      <c r="AG674" s="745"/>
      <c r="AH674" s="748"/>
      <c r="AI674" s="683"/>
      <c r="AJ674" s="683"/>
      <c r="AK674" s="749"/>
      <c r="AL674" s="686"/>
      <c r="AM674" s="687"/>
      <c r="AN674" s="799"/>
      <c r="AO674" s="799"/>
      <c r="AP674" s="799"/>
      <c r="AQ674" s="799"/>
      <c r="AR674" s="799"/>
      <c r="AS674" s="800"/>
      <c r="AT674" s="85"/>
    </row>
    <row r="675" spans="2:46" ht="18" customHeight="1">
      <c r="B675" s="751">
        <f>'報告書（事業主控）'!B675</f>
        <v>0</v>
      </c>
      <c r="C675" s="752"/>
      <c r="D675" s="752"/>
      <c r="E675" s="752"/>
      <c r="F675" s="752"/>
      <c r="G675" s="752"/>
      <c r="H675" s="752"/>
      <c r="I675" s="753"/>
      <c r="J675" s="751">
        <f>'報告書（事業主控）'!J675</f>
        <v>0</v>
      </c>
      <c r="K675" s="752"/>
      <c r="L675" s="752"/>
      <c r="M675" s="752"/>
      <c r="N675" s="754"/>
      <c r="O675" s="106">
        <f>'報告書（事業主控）'!O675</f>
        <v>0</v>
      </c>
      <c r="P675" s="107" t="s">
        <v>45</v>
      </c>
      <c r="Q675" s="106">
        <f>'報告書（事業主控）'!Q675</f>
        <v>0</v>
      </c>
      <c r="R675" s="107" t="s">
        <v>46</v>
      </c>
      <c r="S675" s="106">
        <f>'報告書（事業主控）'!S675</f>
        <v>0</v>
      </c>
      <c r="T675" s="755" t="s">
        <v>47</v>
      </c>
      <c r="U675" s="755"/>
      <c r="V675" s="707">
        <f>'報告書（事業主控）'!V675</f>
        <v>0</v>
      </c>
      <c r="W675" s="708"/>
      <c r="X675" s="708"/>
      <c r="Y675" s="96" t="s">
        <v>8</v>
      </c>
      <c r="Z675" s="70"/>
      <c r="AA675" s="113"/>
      <c r="AB675" s="113"/>
      <c r="AC675" s="96" t="s">
        <v>8</v>
      </c>
      <c r="AD675" s="70"/>
      <c r="AE675" s="113"/>
      <c r="AF675" s="113"/>
      <c r="AG675" s="109" t="s">
        <v>8</v>
      </c>
      <c r="AH675" s="815">
        <f>'報告書（事業主控）'!AH675</f>
        <v>0</v>
      </c>
      <c r="AI675" s="816"/>
      <c r="AJ675" s="816"/>
      <c r="AK675" s="817"/>
      <c r="AL675" s="70"/>
      <c r="AM675" s="71"/>
      <c r="AN675" s="674">
        <f>'報告書（事業主控）'!AN675</f>
        <v>0</v>
      </c>
      <c r="AO675" s="675"/>
      <c r="AP675" s="675"/>
      <c r="AQ675" s="675"/>
      <c r="AR675" s="675"/>
      <c r="AS675" s="109" t="s">
        <v>8</v>
      </c>
      <c r="AT675" s="85"/>
    </row>
    <row r="676" spans="2:46" ht="18" customHeight="1">
      <c r="B676" s="700"/>
      <c r="C676" s="701"/>
      <c r="D676" s="701"/>
      <c r="E676" s="701"/>
      <c r="F676" s="701"/>
      <c r="G676" s="701"/>
      <c r="H676" s="701"/>
      <c r="I676" s="702"/>
      <c r="J676" s="700"/>
      <c r="K676" s="701"/>
      <c r="L676" s="701"/>
      <c r="M676" s="701"/>
      <c r="N676" s="704"/>
      <c r="O676" s="115">
        <f>'報告書（事業主控）'!O676</f>
        <v>0</v>
      </c>
      <c r="P676" s="116" t="s">
        <v>45</v>
      </c>
      <c r="Q676" s="115">
        <f>'報告書（事業主控）'!Q676</f>
        <v>0</v>
      </c>
      <c r="R676" s="116" t="s">
        <v>46</v>
      </c>
      <c r="S676" s="115">
        <f>'報告書（事業主控）'!S676</f>
        <v>0</v>
      </c>
      <c r="T676" s="706" t="s">
        <v>48</v>
      </c>
      <c r="U676" s="706"/>
      <c r="V676" s="671">
        <f>'報告書（事業主控）'!V676</f>
        <v>0</v>
      </c>
      <c r="W676" s="672"/>
      <c r="X676" s="672"/>
      <c r="Y676" s="672"/>
      <c r="Z676" s="671">
        <f>'報告書（事業主控）'!Z676</f>
        <v>0</v>
      </c>
      <c r="AA676" s="672"/>
      <c r="AB676" s="672"/>
      <c r="AC676" s="672"/>
      <c r="AD676" s="671">
        <f>'報告書（事業主控）'!AD676</f>
        <v>0</v>
      </c>
      <c r="AE676" s="672"/>
      <c r="AF676" s="672"/>
      <c r="AG676" s="673"/>
      <c r="AH676" s="671">
        <f>'報告書（事業主控）'!AH676</f>
        <v>0</v>
      </c>
      <c r="AI676" s="672"/>
      <c r="AJ676" s="672"/>
      <c r="AK676" s="673"/>
      <c r="AL676" s="407">
        <f>'報告書（事業主控）'!AL676</f>
        <v>0</v>
      </c>
      <c r="AM676" s="677"/>
      <c r="AN676" s="671">
        <f>'報告書（事業主控）'!AN676</f>
        <v>0</v>
      </c>
      <c r="AO676" s="672"/>
      <c r="AP676" s="672"/>
      <c r="AQ676" s="672"/>
      <c r="AR676" s="672"/>
      <c r="AS676" s="75"/>
      <c r="AT676" s="85"/>
    </row>
    <row r="677" spans="2:46" ht="18" customHeight="1">
      <c r="B677" s="697">
        <f>'報告書（事業主控）'!B677</f>
        <v>0</v>
      </c>
      <c r="C677" s="698"/>
      <c r="D677" s="698"/>
      <c r="E677" s="698"/>
      <c r="F677" s="698"/>
      <c r="G677" s="698"/>
      <c r="H677" s="698"/>
      <c r="I677" s="699"/>
      <c r="J677" s="697">
        <f>'報告書（事業主控）'!J677</f>
        <v>0</v>
      </c>
      <c r="K677" s="698"/>
      <c r="L677" s="698"/>
      <c r="M677" s="698"/>
      <c r="N677" s="703"/>
      <c r="O677" s="110">
        <f>'報告書（事業主控）'!O677</f>
        <v>0</v>
      </c>
      <c r="P677" s="92" t="s">
        <v>45</v>
      </c>
      <c r="Q677" s="110">
        <f>'報告書（事業主控）'!Q677</f>
        <v>0</v>
      </c>
      <c r="R677" s="92" t="s">
        <v>46</v>
      </c>
      <c r="S677" s="110">
        <f>'報告書（事業主控）'!S677</f>
        <v>0</v>
      </c>
      <c r="T677" s="705" t="s">
        <v>47</v>
      </c>
      <c r="U677" s="705"/>
      <c r="V677" s="707">
        <f>'報告書（事業主控）'!V677</f>
        <v>0</v>
      </c>
      <c r="W677" s="708"/>
      <c r="X677" s="708"/>
      <c r="Y677" s="97"/>
      <c r="Z677" s="70"/>
      <c r="AA677" s="113"/>
      <c r="AB677" s="113"/>
      <c r="AC677" s="97"/>
      <c r="AD677" s="70"/>
      <c r="AE677" s="113"/>
      <c r="AF677" s="113"/>
      <c r="AG677" s="97"/>
      <c r="AH677" s="674">
        <f>'報告書（事業主控）'!AH677</f>
        <v>0</v>
      </c>
      <c r="AI677" s="675"/>
      <c r="AJ677" s="675"/>
      <c r="AK677" s="676"/>
      <c r="AL677" s="70"/>
      <c r="AM677" s="71"/>
      <c r="AN677" s="674">
        <f>'報告書（事業主控）'!AN677</f>
        <v>0</v>
      </c>
      <c r="AO677" s="675"/>
      <c r="AP677" s="675"/>
      <c r="AQ677" s="675"/>
      <c r="AR677" s="675"/>
      <c r="AS677" s="114"/>
      <c r="AT677" s="85"/>
    </row>
    <row r="678" spans="2:46" ht="18" customHeight="1">
      <c r="B678" s="700"/>
      <c r="C678" s="701"/>
      <c r="D678" s="701"/>
      <c r="E678" s="701"/>
      <c r="F678" s="701"/>
      <c r="G678" s="701"/>
      <c r="H678" s="701"/>
      <c r="I678" s="702"/>
      <c r="J678" s="700"/>
      <c r="K678" s="701"/>
      <c r="L678" s="701"/>
      <c r="M678" s="701"/>
      <c r="N678" s="704"/>
      <c r="O678" s="115">
        <f>'報告書（事業主控）'!O678</f>
        <v>0</v>
      </c>
      <c r="P678" s="116" t="s">
        <v>45</v>
      </c>
      <c r="Q678" s="115">
        <f>'報告書（事業主控）'!Q678</f>
        <v>0</v>
      </c>
      <c r="R678" s="116" t="s">
        <v>46</v>
      </c>
      <c r="S678" s="115">
        <f>'報告書（事業主控）'!S678</f>
        <v>0</v>
      </c>
      <c r="T678" s="706" t="s">
        <v>48</v>
      </c>
      <c r="U678" s="706"/>
      <c r="V678" s="678">
        <f>'報告書（事業主控）'!V678</f>
        <v>0</v>
      </c>
      <c r="W678" s="679"/>
      <c r="X678" s="679"/>
      <c r="Y678" s="679"/>
      <c r="Z678" s="678">
        <f>'報告書（事業主控）'!Z678</f>
        <v>0</v>
      </c>
      <c r="AA678" s="679"/>
      <c r="AB678" s="679"/>
      <c r="AC678" s="679"/>
      <c r="AD678" s="678">
        <f>'報告書（事業主控）'!AD678</f>
        <v>0</v>
      </c>
      <c r="AE678" s="679"/>
      <c r="AF678" s="679"/>
      <c r="AG678" s="679"/>
      <c r="AH678" s="678">
        <f>'報告書（事業主控）'!AH678</f>
        <v>0</v>
      </c>
      <c r="AI678" s="679"/>
      <c r="AJ678" s="679"/>
      <c r="AK678" s="680"/>
      <c r="AL678" s="407">
        <f>'報告書（事業主控）'!AL678</f>
        <v>0</v>
      </c>
      <c r="AM678" s="677"/>
      <c r="AN678" s="671">
        <f>'報告書（事業主控）'!AN678</f>
        <v>0</v>
      </c>
      <c r="AO678" s="672"/>
      <c r="AP678" s="672"/>
      <c r="AQ678" s="672"/>
      <c r="AR678" s="672"/>
      <c r="AS678" s="75"/>
      <c r="AT678" s="85"/>
    </row>
    <row r="679" spans="2:46" ht="18" customHeight="1">
      <c r="B679" s="697">
        <f>'報告書（事業主控）'!B679</f>
        <v>0</v>
      </c>
      <c r="C679" s="698"/>
      <c r="D679" s="698"/>
      <c r="E679" s="698"/>
      <c r="F679" s="698"/>
      <c r="G679" s="698"/>
      <c r="H679" s="698"/>
      <c r="I679" s="699"/>
      <c r="J679" s="697">
        <f>'報告書（事業主控）'!J679</f>
        <v>0</v>
      </c>
      <c r="K679" s="698"/>
      <c r="L679" s="698"/>
      <c r="M679" s="698"/>
      <c r="N679" s="703"/>
      <c r="O679" s="110">
        <f>'報告書（事業主控）'!O679</f>
        <v>0</v>
      </c>
      <c r="P679" s="92" t="s">
        <v>45</v>
      </c>
      <c r="Q679" s="110">
        <f>'報告書（事業主控）'!Q679</f>
        <v>0</v>
      </c>
      <c r="R679" s="92" t="s">
        <v>46</v>
      </c>
      <c r="S679" s="110">
        <f>'報告書（事業主控）'!S679</f>
        <v>0</v>
      </c>
      <c r="T679" s="705" t="s">
        <v>47</v>
      </c>
      <c r="U679" s="705"/>
      <c r="V679" s="707">
        <f>'報告書（事業主控）'!V679</f>
        <v>0</v>
      </c>
      <c r="W679" s="708"/>
      <c r="X679" s="708"/>
      <c r="Y679" s="97"/>
      <c r="Z679" s="70"/>
      <c r="AA679" s="113"/>
      <c r="AB679" s="113"/>
      <c r="AC679" s="97"/>
      <c r="AD679" s="70"/>
      <c r="AE679" s="113"/>
      <c r="AF679" s="113"/>
      <c r="AG679" s="97"/>
      <c r="AH679" s="674">
        <f>'報告書（事業主控）'!AH679</f>
        <v>0</v>
      </c>
      <c r="AI679" s="675"/>
      <c r="AJ679" s="675"/>
      <c r="AK679" s="676"/>
      <c r="AL679" s="70"/>
      <c r="AM679" s="71"/>
      <c r="AN679" s="674">
        <f>'報告書（事業主控）'!AN679</f>
        <v>0</v>
      </c>
      <c r="AO679" s="675"/>
      <c r="AP679" s="675"/>
      <c r="AQ679" s="675"/>
      <c r="AR679" s="675"/>
      <c r="AS679" s="114"/>
      <c r="AT679" s="85"/>
    </row>
    <row r="680" spans="2:46" ht="18" customHeight="1">
      <c r="B680" s="700"/>
      <c r="C680" s="701"/>
      <c r="D680" s="701"/>
      <c r="E680" s="701"/>
      <c r="F680" s="701"/>
      <c r="G680" s="701"/>
      <c r="H680" s="701"/>
      <c r="I680" s="702"/>
      <c r="J680" s="700"/>
      <c r="K680" s="701"/>
      <c r="L680" s="701"/>
      <c r="M680" s="701"/>
      <c r="N680" s="704"/>
      <c r="O680" s="115">
        <f>'報告書（事業主控）'!O680</f>
        <v>0</v>
      </c>
      <c r="P680" s="116" t="s">
        <v>45</v>
      </c>
      <c r="Q680" s="115">
        <f>'報告書（事業主控）'!Q680</f>
        <v>0</v>
      </c>
      <c r="R680" s="116" t="s">
        <v>46</v>
      </c>
      <c r="S680" s="115">
        <f>'報告書（事業主控）'!S680</f>
        <v>0</v>
      </c>
      <c r="T680" s="706" t="s">
        <v>48</v>
      </c>
      <c r="U680" s="706"/>
      <c r="V680" s="678">
        <f>'報告書（事業主控）'!V680</f>
        <v>0</v>
      </c>
      <c r="W680" s="679"/>
      <c r="X680" s="679"/>
      <c r="Y680" s="679"/>
      <c r="Z680" s="678">
        <f>'報告書（事業主控）'!Z680</f>
        <v>0</v>
      </c>
      <c r="AA680" s="679"/>
      <c r="AB680" s="679"/>
      <c r="AC680" s="679"/>
      <c r="AD680" s="678">
        <f>'報告書（事業主控）'!AD680</f>
        <v>0</v>
      </c>
      <c r="AE680" s="679"/>
      <c r="AF680" s="679"/>
      <c r="AG680" s="679"/>
      <c r="AH680" s="678">
        <f>'報告書（事業主控）'!AH680</f>
        <v>0</v>
      </c>
      <c r="AI680" s="679"/>
      <c r="AJ680" s="679"/>
      <c r="AK680" s="680"/>
      <c r="AL680" s="407">
        <f>'報告書（事業主控）'!AL680</f>
        <v>0</v>
      </c>
      <c r="AM680" s="677"/>
      <c r="AN680" s="671">
        <f>'報告書（事業主控）'!AN680</f>
        <v>0</v>
      </c>
      <c r="AO680" s="672"/>
      <c r="AP680" s="672"/>
      <c r="AQ680" s="672"/>
      <c r="AR680" s="672"/>
      <c r="AS680" s="75"/>
      <c r="AT680" s="85"/>
    </row>
    <row r="681" spans="2:46" ht="18" customHeight="1">
      <c r="B681" s="697">
        <f>'報告書（事業主控）'!B681</f>
        <v>0</v>
      </c>
      <c r="C681" s="698"/>
      <c r="D681" s="698"/>
      <c r="E681" s="698"/>
      <c r="F681" s="698"/>
      <c r="G681" s="698"/>
      <c r="H681" s="698"/>
      <c r="I681" s="699"/>
      <c r="J681" s="697">
        <f>'報告書（事業主控）'!J681</f>
        <v>0</v>
      </c>
      <c r="K681" s="698"/>
      <c r="L681" s="698"/>
      <c r="M681" s="698"/>
      <c r="N681" s="703"/>
      <c r="O681" s="110">
        <f>'報告書（事業主控）'!O681</f>
        <v>0</v>
      </c>
      <c r="P681" s="92" t="s">
        <v>45</v>
      </c>
      <c r="Q681" s="110">
        <f>'報告書（事業主控）'!Q681</f>
        <v>0</v>
      </c>
      <c r="R681" s="92" t="s">
        <v>46</v>
      </c>
      <c r="S681" s="110">
        <f>'報告書（事業主控）'!S681</f>
        <v>0</v>
      </c>
      <c r="T681" s="705" t="s">
        <v>47</v>
      </c>
      <c r="U681" s="705"/>
      <c r="V681" s="707">
        <f>'報告書（事業主控）'!V681</f>
        <v>0</v>
      </c>
      <c r="W681" s="708"/>
      <c r="X681" s="708"/>
      <c r="Y681" s="97"/>
      <c r="Z681" s="70"/>
      <c r="AA681" s="113"/>
      <c r="AB681" s="113"/>
      <c r="AC681" s="97"/>
      <c r="AD681" s="70"/>
      <c r="AE681" s="113"/>
      <c r="AF681" s="113"/>
      <c r="AG681" s="97"/>
      <c r="AH681" s="674">
        <f>'報告書（事業主控）'!AH681</f>
        <v>0</v>
      </c>
      <c r="AI681" s="675"/>
      <c r="AJ681" s="675"/>
      <c r="AK681" s="676"/>
      <c r="AL681" s="70"/>
      <c r="AM681" s="71"/>
      <c r="AN681" s="674">
        <f>'報告書（事業主控）'!AN681</f>
        <v>0</v>
      </c>
      <c r="AO681" s="675"/>
      <c r="AP681" s="675"/>
      <c r="AQ681" s="675"/>
      <c r="AR681" s="675"/>
      <c r="AS681" s="114"/>
      <c r="AT681" s="85"/>
    </row>
    <row r="682" spans="2:46" ht="18" customHeight="1">
      <c r="B682" s="700"/>
      <c r="C682" s="701"/>
      <c r="D682" s="701"/>
      <c r="E682" s="701"/>
      <c r="F682" s="701"/>
      <c r="G682" s="701"/>
      <c r="H682" s="701"/>
      <c r="I682" s="702"/>
      <c r="J682" s="700"/>
      <c r="K682" s="701"/>
      <c r="L682" s="701"/>
      <c r="M682" s="701"/>
      <c r="N682" s="704"/>
      <c r="O682" s="115">
        <f>'報告書（事業主控）'!O682</f>
        <v>0</v>
      </c>
      <c r="P682" s="116" t="s">
        <v>45</v>
      </c>
      <c r="Q682" s="115">
        <f>'報告書（事業主控）'!Q682</f>
        <v>0</v>
      </c>
      <c r="R682" s="116" t="s">
        <v>46</v>
      </c>
      <c r="S682" s="115">
        <f>'報告書（事業主控）'!S682</f>
        <v>0</v>
      </c>
      <c r="T682" s="706" t="s">
        <v>48</v>
      </c>
      <c r="U682" s="706"/>
      <c r="V682" s="678">
        <f>'報告書（事業主控）'!V682</f>
        <v>0</v>
      </c>
      <c r="W682" s="679"/>
      <c r="X682" s="679"/>
      <c r="Y682" s="679"/>
      <c r="Z682" s="678">
        <f>'報告書（事業主控）'!Z682</f>
        <v>0</v>
      </c>
      <c r="AA682" s="679"/>
      <c r="AB682" s="679"/>
      <c r="AC682" s="679"/>
      <c r="AD682" s="678">
        <f>'報告書（事業主控）'!AD682</f>
        <v>0</v>
      </c>
      <c r="AE682" s="679"/>
      <c r="AF682" s="679"/>
      <c r="AG682" s="679"/>
      <c r="AH682" s="678">
        <f>'報告書（事業主控）'!AH682</f>
        <v>0</v>
      </c>
      <c r="AI682" s="679"/>
      <c r="AJ682" s="679"/>
      <c r="AK682" s="680"/>
      <c r="AL682" s="407">
        <f>'報告書（事業主控）'!AL682</f>
        <v>0</v>
      </c>
      <c r="AM682" s="677"/>
      <c r="AN682" s="671">
        <f>'報告書（事業主控）'!AN682</f>
        <v>0</v>
      </c>
      <c r="AO682" s="672"/>
      <c r="AP682" s="672"/>
      <c r="AQ682" s="672"/>
      <c r="AR682" s="672"/>
      <c r="AS682" s="75"/>
      <c r="AT682" s="85"/>
    </row>
    <row r="683" spans="2:46" ht="18" customHeight="1">
      <c r="B683" s="697">
        <f>'報告書（事業主控）'!B683</f>
        <v>0</v>
      </c>
      <c r="C683" s="698"/>
      <c r="D683" s="698"/>
      <c r="E683" s="698"/>
      <c r="F683" s="698"/>
      <c r="G683" s="698"/>
      <c r="H683" s="698"/>
      <c r="I683" s="699"/>
      <c r="J683" s="697">
        <f>'報告書（事業主控）'!J683</f>
        <v>0</v>
      </c>
      <c r="K683" s="698"/>
      <c r="L683" s="698"/>
      <c r="M683" s="698"/>
      <c r="N683" s="703"/>
      <c r="O683" s="110">
        <f>'報告書（事業主控）'!O683</f>
        <v>0</v>
      </c>
      <c r="P683" s="92" t="s">
        <v>45</v>
      </c>
      <c r="Q683" s="110">
        <f>'報告書（事業主控）'!Q683</f>
        <v>0</v>
      </c>
      <c r="R683" s="92" t="s">
        <v>46</v>
      </c>
      <c r="S683" s="110">
        <f>'報告書（事業主控）'!S683</f>
        <v>0</v>
      </c>
      <c r="T683" s="705" t="s">
        <v>47</v>
      </c>
      <c r="U683" s="705"/>
      <c r="V683" s="707">
        <f>'報告書（事業主控）'!V683</f>
        <v>0</v>
      </c>
      <c r="W683" s="708"/>
      <c r="X683" s="708"/>
      <c r="Y683" s="97"/>
      <c r="Z683" s="70"/>
      <c r="AA683" s="113"/>
      <c r="AB683" s="113"/>
      <c r="AC683" s="97"/>
      <c r="AD683" s="70"/>
      <c r="AE683" s="113"/>
      <c r="AF683" s="113"/>
      <c r="AG683" s="97"/>
      <c r="AH683" s="674">
        <f>'報告書（事業主控）'!AH683</f>
        <v>0</v>
      </c>
      <c r="AI683" s="675"/>
      <c r="AJ683" s="675"/>
      <c r="AK683" s="676"/>
      <c r="AL683" s="70"/>
      <c r="AM683" s="71"/>
      <c r="AN683" s="674">
        <f>'報告書（事業主控）'!AN683</f>
        <v>0</v>
      </c>
      <c r="AO683" s="675"/>
      <c r="AP683" s="675"/>
      <c r="AQ683" s="675"/>
      <c r="AR683" s="675"/>
      <c r="AS683" s="114"/>
      <c r="AT683" s="85"/>
    </row>
    <row r="684" spans="2:46" ht="18" customHeight="1">
      <c r="B684" s="700"/>
      <c r="C684" s="701"/>
      <c r="D684" s="701"/>
      <c r="E684" s="701"/>
      <c r="F684" s="701"/>
      <c r="G684" s="701"/>
      <c r="H684" s="701"/>
      <c r="I684" s="702"/>
      <c r="J684" s="700"/>
      <c r="K684" s="701"/>
      <c r="L684" s="701"/>
      <c r="M684" s="701"/>
      <c r="N684" s="704"/>
      <c r="O684" s="115">
        <f>'報告書（事業主控）'!O684</f>
        <v>0</v>
      </c>
      <c r="P684" s="116" t="s">
        <v>45</v>
      </c>
      <c r="Q684" s="115">
        <f>'報告書（事業主控）'!Q684</f>
        <v>0</v>
      </c>
      <c r="R684" s="116" t="s">
        <v>46</v>
      </c>
      <c r="S684" s="115">
        <f>'報告書（事業主控）'!S684</f>
        <v>0</v>
      </c>
      <c r="T684" s="706" t="s">
        <v>48</v>
      </c>
      <c r="U684" s="706"/>
      <c r="V684" s="678">
        <f>'報告書（事業主控）'!V684</f>
        <v>0</v>
      </c>
      <c r="W684" s="679"/>
      <c r="X684" s="679"/>
      <c r="Y684" s="679"/>
      <c r="Z684" s="678">
        <f>'報告書（事業主控）'!Z684</f>
        <v>0</v>
      </c>
      <c r="AA684" s="679"/>
      <c r="AB684" s="679"/>
      <c r="AC684" s="679"/>
      <c r="AD684" s="678">
        <f>'報告書（事業主控）'!AD684</f>
        <v>0</v>
      </c>
      <c r="AE684" s="679"/>
      <c r="AF684" s="679"/>
      <c r="AG684" s="679"/>
      <c r="AH684" s="678">
        <f>'報告書（事業主控）'!AH684</f>
        <v>0</v>
      </c>
      <c r="AI684" s="679"/>
      <c r="AJ684" s="679"/>
      <c r="AK684" s="680"/>
      <c r="AL684" s="407">
        <f>'報告書（事業主控）'!AL684</f>
        <v>0</v>
      </c>
      <c r="AM684" s="677"/>
      <c r="AN684" s="671">
        <f>'報告書（事業主控）'!AN684</f>
        <v>0</v>
      </c>
      <c r="AO684" s="672"/>
      <c r="AP684" s="672"/>
      <c r="AQ684" s="672"/>
      <c r="AR684" s="672"/>
      <c r="AS684" s="75"/>
      <c r="AT684" s="85"/>
    </row>
    <row r="685" spans="2:46" ht="18" customHeight="1">
      <c r="B685" s="697">
        <f>'報告書（事業主控）'!B685</f>
        <v>0</v>
      </c>
      <c r="C685" s="698"/>
      <c r="D685" s="698"/>
      <c r="E685" s="698"/>
      <c r="F685" s="698"/>
      <c r="G685" s="698"/>
      <c r="H685" s="698"/>
      <c r="I685" s="699"/>
      <c r="J685" s="697">
        <f>'報告書（事業主控）'!J685</f>
        <v>0</v>
      </c>
      <c r="K685" s="698"/>
      <c r="L685" s="698"/>
      <c r="M685" s="698"/>
      <c r="N685" s="703"/>
      <c r="O685" s="110">
        <f>'報告書（事業主控）'!O685</f>
        <v>0</v>
      </c>
      <c r="P685" s="92" t="s">
        <v>45</v>
      </c>
      <c r="Q685" s="110">
        <f>'報告書（事業主控）'!Q685</f>
        <v>0</v>
      </c>
      <c r="R685" s="92" t="s">
        <v>46</v>
      </c>
      <c r="S685" s="110">
        <f>'報告書（事業主控）'!S685</f>
        <v>0</v>
      </c>
      <c r="T685" s="705" t="s">
        <v>47</v>
      </c>
      <c r="U685" s="705"/>
      <c r="V685" s="707">
        <f>'報告書（事業主控）'!V685</f>
        <v>0</v>
      </c>
      <c r="W685" s="708"/>
      <c r="X685" s="708"/>
      <c r="Y685" s="97"/>
      <c r="Z685" s="70"/>
      <c r="AA685" s="113"/>
      <c r="AB685" s="113"/>
      <c r="AC685" s="97"/>
      <c r="AD685" s="70"/>
      <c r="AE685" s="113"/>
      <c r="AF685" s="113"/>
      <c r="AG685" s="97"/>
      <c r="AH685" s="674">
        <f>'報告書（事業主控）'!AH685</f>
        <v>0</v>
      </c>
      <c r="AI685" s="675"/>
      <c r="AJ685" s="675"/>
      <c r="AK685" s="676"/>
      <c r="AL685" s="70"/>
      <c r="AM685" s="71"/>
      <c r="AN685" s="674">
        <f>'報告書（事業主控）'!AN685</f>
        <v>0</v>
      </c>
      <c r="AO685" s="675"/>
      <c r="AP685" s="675"/>
      <c r="AQ685" s="675"/>
      <c r="AR685" s="675"/>
      <c r="AS685" s="114"/>
      <c r="AT685" s="85"/>
    </row>
    <row r="686" spans="2:46" ht="18" customHeight="1">
      <c r="B686" s="700"/>
      <c r="C686" s="701"/>
      <c r="D686" s="701"/>
      <c r="E686" s="701"/>
      <c r="F686" s="701"/>
      <c r="G686" s="701"/>
      <c r="H686" s="701"/>
      <c r="I686" s="702"/>
      <c r="J686" s="700"/>
      <c r="K686" s="701"/>
      <c r="L686" s="701"/>
      <c r="M686" s="701"/>
      <c r="N686" s="704"/>
      <c r="O686" s="115">
        <f>'報告書（事業主控）'!O686</f>
        <v>0</v>
      </c>
      <c r="P686" s="116" t="s">
        <v>45</v>
      </c>
      <c r="Q686" s="115">
        <f>'報告書（事業主控）'!Q686</f>
        <v>0</v>
      </c>
      <c r="R686" s="116" t="s">
        <v>46</v>
      </c>
      <c r="S686" s="115">
        <f>'報告書（事業主控）'!S686</f>
        <v>0</v>
      </c>
      <c r="T686" s="706" t="s">
        <v>48</v>
      </c>
      <c r="U686" s="706"/>
      <c r="V686" s="678">
        <f>'報告書（事業主控）'!V686</f>
        <v>0</v>
      </c>
      <c r="W686" s="679"/>
      <c r="X686" s="679"/>
      <c r="Y686" s="679"/>
      <c r="Z686" s="678">
        <f>'報告書（事業主控）'!Z686</f>
        <v>0</v>
      </c>
      <c r="AA686" s="679"/>
      <c r="AB686" s="679"/>
      <c r="AC686" s="679"/>
      <c r="AD686" s="678">
        <f>'報告書（事業主控）'!AD686</f>
        <v>0</v>
      </c>
      <c r="AE686" s="679"/>
      <c r="AF686" s="679"/>
      <c r="AG686" s="679"/>
      <c r="AH686" s="678">
        <f>'報告書（事業主控）'!AH686</f>
        <v>0</v>
      </c>
      <c r="AI686" s="679"/>
      <c r="AJ686" s="679"/>
      <c r="AK686" s="680"/>
      <c r="AL686" s="407">
        <f>'報告書（事業主控）'!AL686</f>
        <v>0</v>
      </c>
      <c r="AM686" s="677"/>
      <c r="AN686" s="671">
        <f>'報告書（事業主控）'!AN686</f>
        <v>0</v>
      </c>
      <c r="AO686" s="672"/>
      <c r="AP686" s="672"/>
      <c r="AQ686" s="672"/>
      <c r="AR686" s="672"/>
      <c r="AS686" s="75"/>
      <c r="AT686" s="85"/>
    </row>
    <row r="687" spans="2:46" ht="18" customHeight="1">
      <c r="B687" s="697">
        <f>'報告書（事業主控）'!B687</f>
        <v>0</v>
      </c>
      <c r="C687" s="698"/>
      <c r="D687" s="698"/>
      <c r="E687" s="698"/>
      <c r="F687" s="698"/>
      <c r="G687" s="698"/>
      <c r="H687" s="698"/>
      <c r="I687" s="699"/>
      <c r="J687" s="697">
        <f>'報告書（事業主控）'!J687</f>
        <v>0</v>
      </c>
      <c r="K687" s="698"/>
      <c r="L687" s="698"/>
      <c r="M687" s="698"/>
      <c r="N687" s="703"/>
      <c r="O687" s="110">
        <f>'報告書（事業主控）'!O687</f>
        <v>0</v>
      </c>
      <c r="P687" s="92" t="s">
        <v>45</v>
      </c>
      <c r="Q687" s="110">
        <f>'報告書（事業主控）'!Q687</f>
        <v>0</v>
      </c>
      <c r="R687" s="92" t="s">
        <v>46</v>
      </c>
      <c r="S687" s="110">
        <f>'報告書（事業主控）'!S687</f>
        <v>0</v>
      </c>
      <c r="T687" s="705" t="s">
        <v>47</v>
      </c>
      <c r="U687" s="705"/>
      <c r="V687" s="707">
        <f>'報告書（事業主控）'!V687</f>
        <v>0</v>
      </c>
      <c r="W687" s="708"/>
      <c r="X687" s="708"/>
      <c r="Y687" s="97"/>
      <c r="Z687" s="70"/>
      <c r="AA687" s="113"/>
      <c r="AB687" s="113"/>
      <c r="AC687" s="97"/>
      <c r="AD687" s="70"/>
      <c r="AE687" s="113"/>
      <c r="AF687" s="113"/>
      <c r="AG687" s="97"/>
      <c r="AH687" s="674">
        <f>'報告書（事業主控）'!AH687</f>
        <v>0</v>
      </c>
      <c r="AI687" s="675"/>
      <c r="AJ687" s="675"/>
      <c r="AK687" s="676"/>
      <c r="AL687" s="70"/>
      <c r="AM687" s="71"/>
      <c r="AN687" s="674">
        <f>'報告書（事業主控）'!AN687</f>
        <v>0</v>
      </c>
      <c r="AO687" s="675"/>
      <c r="AP687" s="675"/>
      <c r="AQ687" s="675"/>
      <c r="AR687" s="675"/>
      <c r="AS687" s="114"/>
      <c r="AT687" s="85"/>
    </row>
    <row r="688" spans="2:46" ht="18" customHeight="1">
      <c r="B688" s="700"/>
      <c r="C688" s="701"/>
      <c r="D688" s="701"/>
      <c r="E688" s="701"/>
      <c r="F688" s="701"/>
      <c r="G688" s="701"/>
      <c r="H688" s="701"/>
      <c r="I688" s="702"/>
      <c r="J688" s="700"/>
      <c r="K688" s="701"/>
      <c r="L688" s="701"/>
      <c r="M688" s="701"/>
      <c r="N688" s="704"/>
      <c r="O688" s="115">
        <f>'報告書（事業主控）'!O688</f>
        <v>0</v>
      </c>
      <c r="P688" s="116" t="s">
        <v>45</v>
      </c>
      <c r="Q688" s="115">
        <f>'報告書（事業主控）'!Q688</f>
        <v>0</v>
      </c>
      <c r="R688" s="116" t="s">
        <v>46</v>
      </c>
      <c r="S688" s="115">
        <f>'報告書（事業主控）'!S688</f>
        <v>0</v>
      </c>
      <c r="T688" s="706" t="s">
        <v>48</v>
      </c>
      <c r="U688" s="706"/>
      <c r="V688" s="678">
        <f>'報告書（事業主控）'!V688</f>
        <v>0</v>
      </c>
      <c r="W688" s="679"/>
      <c r="X688" s="679"/>
      <c r="Y688" s="679"/>
      <c r="Z688" s="678">
        <f>'報告書（事業主控）'!Z688</f>
        <v>0</v>
      </c>
      <c r="AA688" s="679"/>
      <c r="AB688" s="679"/>
      <c r="AC688" s="679"/>
      <c r="AD688" s="678">
        <f>'報告書（事業主控）'!AD688</f>
        <v>0</v>
      </c>
      <c r="AE688" s="679"/>
      <c r="AF688" s="679"/>
      <c r="AG688" s="679"/>
      <c r="AH688" s="678">
        <f>'報告書（事業主控）'!AH688</f>
        <v>0</v>
      </c>
      <c r="AI688" s="679"/>
      <c r="AJ688" s="679"/>
      <c r="AK688" s="680"/>
      <c r="AL688" s="407">
        <f>'報告書（事業主控）'!AL688</f>
        <v>0</v>
      </c>
      <c r="AM688" s="677"/>
      <c r="AN688" s="671">
        <f>'報告書（事業主控）'!AN688</f>
        <v>0</v>
      </c>
      <c r="AO688" s="672"/>
      <c r="AP688" s="672"/>
      <c r="AQ688" s="672"/>
      <c r="AR688" s="672"/>
      <c r="AS688" s="75"/>
      <c r="AT688" s="85"/>
    </row>
    <row r="689" spans="2:46" ht="18" customHeight="1">
      <c r="B689" s="697">
        <f>'報告書（事業主控）'!B689</f>
        <v>0</v>
      </c>
      <c r="C689" s="698"/>
      <c r="D689" s="698"/>
      <c r="E689" s="698"/>
      <c r="F689" s="698"/>
      <c r="G689" s="698"/>
      <c r="H689" s="698"/>
      <c r="I689" s="699"/>
      <c r="J689" s="697">
        <f>'報告書（事業主控）'!J689</f>
        <v>0</v>
      </c>
      <c r="K689" s="698"/>
      <c r="L689" s="698"/>
      <c r="M689" s="698"/>
      <c r="N689" s="703"/>
      <c r="O689" s="110">
        <f>'報告書（事業主控）'!O689</f>
        <v>0</v>
      </c>
      <c r="P689" s="92" t="s">
        <v>45</v>
      </c>
      <c r="Q689" s="110">
        <f>'報告書（事業主控）'!Q689</f>
        <v>0</v>
      </c>
      <c r="R689" s="92" t="s">
        <v>46</v>
      </c>
      <c r="S689" s="110">
        <f>'報告書（事業主控）'!S689</f>
        <v>0</v>
      </c>
      <c r="T689" s="705" t="s">
        <v>47</v>
      </c>
      <c r="U689" s="705"/>
      <c r="V689" s="707">
        <f>'報告書（事業主控）'!V689</f>
        <v>0</v>
      </c>
      <c r="W689" s="708"/>
      <c r="X689" s="708"/>
      <c r="Y689" s="97"/>
      <c r="Z689" s="70"/>
      <c r="AA689" s="113"/>
      <c r="AB689" s="113"/>
      <c r="AC689" s="97"/>
      <c r="AD689" s="70"/>
      <c r="AE689" s="113"/>
      <c r="AF689" s="113"/>
      <c r="AG689" s="97"/>
      <c r="AH689" s="674">
        <f>'報告書（事業主控）'!AH689</f>
        <v>0</v>
      </c>
      <c r="AI689" s="675"/>
      <c r="AJ689" s="675"/>
      <c r="AK689" s="676"/>
      <c r="AL689" s="70"/>
      <c r="AM689" s="71"/>
      <c r="AN689" s="674">
        <f>'報告書（事業主控）'!AN689</f>
        <v>0</v>
      </c>
      <c r="AO689" s="675"/>
      <c r="AP689" s="675"/>
      <c r="AQ689" s="675"/>
      <c r="AR689" s="675"/>
      <c r="AS689" s="114"/>
      <c r="AT689" s="85"/>
    </row>
    <row r="690" spans="2:46" ht="18" customHeight="1">
      <c r="B690" s="700"/>
      <c r="C690" s="701"/>
      <c r="D690" s="701"/>
      <c r="E690" s="701"/>
      <c r="F690" s="701"/>
      <c r="G690" s="701"/>
      <c r="H690" s="701"/>
      <c r="I690" s="702"/>
      <c r="J690" s="700"/>
      <c r="K690" s="701"/>
      <c r="L690" s="701"/>
      <c r="M690" s="701"/>
      <c r="N690" s="704"/>
      <c r="O690" s="115">
        <f>'報告書（事業主控）'!O690</f>
        <v>0</v>
      </c>
      <c r="P690" s="116" t="s">
        <v>45</v>
      </c>
      <c r="Q690" s="115">
        <f>'報告書（事業主控）'!Q690</f>
        <v>0</v>
      </c>
      <c r="R690" s="116" t="s">
        <v>46</v>
      </c>
      <c r="S690" s="115">
        <f>'報告書（事業主控）'!S690</f>
        <v>0</v>
      </c>
      <c r="T690" s="706" t="s">
        <v>48</v>
      </c>
      <c r="U690" s="706"/>
      <c r="V690" s="678">
        <f>'報告書（事業主控）'!V690</f>
        <v>0</v>
      </c>
      <c r="W690" s="679"/>
      <c r="X690" s="679"/>
      <c r="Y690" s="679"/>
      <c r="Z690" s="678">
        <f>'報告書（事業主控）'!Z690</f>
        <v>0</v>
      </c>
      <c r="AA690" s="679"/>
      <c r="AB690" s="679"/>
      <c r="AC690" s="679"/>
      <c r="AD690" s="678">
        <f>'報告書（事業主控）'!AD690</f>
        <v>0</v>
      </c>
      <c r="AE690" s="679"/>
      <c r="AF690" s="679"/>
      <c r="AG690" s="679"/>
      <c r="AH690" s="678">
        <f>'報告書（事業主控）'!AH690</f>
        <v>0</v>
      </c>
      <c r="AI690" s="679"/>
      <c r="AJ690" s="679"/>
      <c r="AK690" s="680"/>
      <c r="AL690" s="407">
        <f>'報告書（事業主控）'!AL690</f>
        <v>0</v>
      </c>
      <c r="AM690" s="677"/>
      <c r="AN690" s="671">
        <f>'報告書（事業主控）'!AN690</f>
        <v>0</v>
      </c>
      <c r="AO690" s="672"/>
      <c r="AP690" s="672"/>
      <c r="AQ690" s="672"/>
      <c r="AR690" s="672"/>
      <c r="AS690" s="75"/>
      <c r="AT690" s="85"/>
    </row>
    <row r="691" spans="2:46" ht="18" customHeight="1">
      <c r="B691" s="697">
        <f>'報告書（事業主控）'!B691</f>
        <v>0</v>
      </c>
      <c r="C691" s="698"/>
      <c r="D691" s="698"/>
      <c r="E691" s="698"/>
      <c r="F691" s="698"/>
      <c r="G691" s="698"/>
      <c r="H691" s="698"/>
      <c r="I691" s="699"/>
      <c r="J691" s="697">
        <f>'報告書（事業主控）'!J691</f>
        <v>0</v>
      </c>
      <c r="K691" s="698"/>
      <c r="L691" s="698"/>
      <c r="M691" s="698"/>
      <c r="N691" s="703"/>
      <c r="O691" s="110">
        <f>'報告書（事業主控）'!O691</f>
        <v>0</v>
      </c>
      <c r="P691" s="92" t="s">
        <v>45</v>
      </c>
      <c r="Q691" s="110">
        <f>'報告書（事業主控）'!Q691</f>
        <v>0</v>
      </c>
      <c r="R691" s="92" t="s">
        <v>46</v>
      </c>
      <c r="S691" s="110">
        <f>'報告書（事業主控）'!S691</f>
        <v>0</v>
      </c>
      <c r="T691" s="705" t="s">
        <v>47</v>
      </c>
      <c r="U691" s="705"/>
      <c r="V691" s="707">
        <f>'報告書（事業主控）'!V691</f>
        <v>0</v>
      </c>
      <c r="W691" s="708"/>
      <c r="X691" s="708"/>
      <c r="Y691" s="97"/>
      <c r="Z691" s="70"/>
      <c r="AA691" s="113"/>
      <c r="AB691" s="113"/>
      <c r="AC691" s="97"/>
      <c r="AD691" s="70"/>
      <c r="AE691" s="113"/>
      <c r="AF691" s="113"/>
      <c r="AG691" s="97"/>
      <c r="AH691" s="674">
        <f>'報告書（事業主控）'!AH691</f>
        <v>0</v>
      </c>
      <c r="AI691" s="675"/>
      <c r="AJ691" s="675"/>
      <c r="AK691" s="676"/>
      <c r="AL691" s="70"/>
      <c r="AM691" s="71"/>
      <c r="AN691" s="674">
        <f>'報告書（事業主控）'!AN691</f>
        <v>0</v>
      </c>
      <c r="AO691" s="675"/>
      <c r="AP691" s="675"/>
      <c r="AQ691" s="675"/>
      <c r="AR691" s="675"/>
      <c r="AS691" s="114"/>
      <c r="AT691" s="85"/>
    </row>
    <row r="692" spans="2:46" ht="18" customHeight="1">
      <c r="B692" s="700"/>
      <c r="C692" s="701"/>
      <c r="D692" s="701"/>
      <c r="E692" s="701"/>
      <c r="F692" s="701"/>
      <c r="G692" s="701"/>
      <c r="H692" s="701"/>
      <c r="I692" s="702"/>
      <c r="J692" s="700"/>
      <c r="K692" s="701"/>
      <c r="L692" s="701"/>
      <c r="M692" s="701"/>
      <c r="N692" s="704"/>
      <c r="O692" s="115">
        <f>'報告書（事業主控）'!O692</f>
        <v>0</v>
      </c>
      <c r="P692" s="116" t="s">
        <v>45</v>
      </c>
      <c r="Q692" s="115">
        <f>'報告書（事業主控）'!Q692</f>
        <v>0</v>
      </c>
      <c r="R692" s="116" t="s">
        <v>46</v>
      </c>
      <c r="S692" s="115">
        <f>'報告書（事業主控）'!S692</f>
        <v>0</v>
      </c>
      <c r="T692" s="706" t="s">
        <v>48</v>
      </c>
      <c r="U692" s="706"/>
      <c r="V692" s="678">
        <f>'報告書（事業主控）'!V692</f>
        <v>0</v>
      </c>
      <c r="W692" s="679"/>
      <c r="X692" s="679"/>
      <c r="Y692" s="679"/>
      <c r="Z692" s="678">
        <f>'報告書（事業主控）'!Z692</f>
        <v>0</v>
      </c>
      <c r="AA692" s="679"/>
      <c r="AB692" s="679"/>
      <c r="AC692" s="679"/>
      <c r="AD692" s="678">
        <f>'報告書（事業主控）'!AD692</f>
        <v>0</v>
      </c>
      <c r="AE692" s="679"/>
      <c r="AF692" s="679"/>
      <c r="AG692" s="679"/>
      <c r="AH692" s="678">
        <f>'報告書（事業主控）'!AH692</f>
        <v>0</v>
      </c>
      <c r="AI692" s="679"/>
      <c r="AJ692" s="679"/>
      <c r="AK692" s="680"/>
      <c r="AL692" s="407">
        <f>'報告書（事業主控）'!AL692</f>
        <v>0</v>
      </c>
      <c r="AM692" s="677"/>
      <c r="AN692" s="671">
        <f>'報告書（事業主控）'!AN692</f>
        <v>0</v>
      </c>
      <c r="AO692" s="672"/>
      <c r="AP692" s="672"/>
      <c r="AQ692" s="672"/>
      <c r="AR692" s="672"/>
      <c r="AS692" s="75"/>
      <c r="AT692" s="85"/>
    </row>
    <row r="693" spans="2:46" ht="18" customHeight="1">
      <c r="B693" s="430" t="s">
        <v>134</v>
      </c>
      <c r="C693" s="431"/>
      <c r="D693" s="431"/>
      <c r="E693" s="432"/>
      <c r="F693" s="688">
        <f>'報告書（事業主控）'!F693</f>
        <v>0</v>
      </c>
      <c r="G693" s="689"/>
      <c r="H693" s="689"/>
      <c r="I693" s="689"/>
      <c r="J693" s="689"/>
      <c r="K693" s="689"/>
      <c r="L693" s="689"/>
      <c r="M693" s="689"/>
      <c r="N693" s="690"/>
      <c r="O693" s="786" t="s">
        <v>62</v>
      </c>
      <c r="P693" s="787"/>
      <c r="Q693" s="787"/>
      <c r="R693" s="787"/>
      <c r="S693" s="787"/>
      <c r="T693" s="787"/>
      <c r="U693" s="788"/>
      <c r="V693" s="674">
        <f>'報告書（事業主控）'!V693</f>
        <v>0</v>
      </c>
      <c r="W693" s="675"/>
      <c r="X693" s="675"/>
      <c r="Y693" s="676"/>
      <c r="Z693" s="70"/>
      <c r="AA693" s="113"/>
      <c r="AB693" s="113"/>
      <c r="AC693" s="97"/>
      <c r="AD693" s="70"/>
      <c r="AE693" s="113"/>
      <c r="AF693" s="113"/>
      <c r="AG693" s="97"/>
      <c r="AH693" s="674">
        <f>'報告書（事業主控）'!AH693</f>
        <v>0</v>
      </c>
      <c r="AI693" s="675"/>
      <c r="AJ693" s="675"/>
      <c r="AK693" s="676"/>
      <c r="AL693" s="70"/>
      <c r="AM693" s="71"/>
      <c r="AN693" s="674">
        <f>'報告書（事業主控）'!AN693</f>
        <v>0</v>
      </c>
      <c r="AO693" s="675"/>
      <c r="AP693" s="675"/>
      <c r="AQ693" s="675"/>
      <c r="AR693" s="675"/>
      <c r="AS693" s="114"/>
      <c r="AT693" s="85"/>
    </row>
    <row r="694" spans="2:46" ht="18" customHeight="1">
      <c r="B694" s="433"/>
      <c r="C694" s="434"/>
      <c r="D694" s="434"/>
      <c r="E694" s="435"/>
      <c r="F694" s="691"/>
      <c r="G694" s="692"/>
      <c r="H694" s="692"/>
      <c r="I694" s="692"/>
      <c r="J694" s="692"/>
      <c r="K694" s="692"/>
      <c r="L694" s="692"/>
      <c r="M694" s="692"/>
      <c r="N694" s="693"/>
      <c r="O694" s="789"/>
      <c r="P694" s="790"/>
      <c r="Q694" s="790"/>
      <c r="R694" s="790"/>
      <c r="S694" s="790"/>
      <c r="T694" s="790"/>
      <c r="U694" s="791"/>
      <c r="V694" s="401">
        <f>'報告書（事業主控）'!V694</f>
        <v>0</v>
      </c>
      <c r="W694" s="640"/>
      <c r="X694" s="640"/>
      <c r="Y694" s="643"/>
      <c r="Z694" s="401">
        <f>'報告書（事業主控）'!Z694</f>
        <v>0</v>
      </c>
      <c r="AA694" s="641"/>
      <c r="AB694" s="641"/>
      <c r="AC694" s="642"/>
      <c r="AD694" s="401">
        <f>'報告書（事業主控）'!AD694</f>
        <v>0</v>
      </c>
      <c r="AE694" s="641"/>
      <c r="AF694" s="641"/>
      <c r="AG694" s="642"/>
      <c r="AH694" s="401">
        <f>'報告書（事業主控）'!AH694</f>
        <v>0</v>
      </c>
      <c r="AI694" s="402"/>
      <c r="AJ694" s="402"/>
      <c r="AK694" s="402"/>
      <c r="AL694" s="340"/>
      <c r="AM694" s="341"/>
      <c r="AN694" s="401">
        <f>'報告書（事業主控）'!AN694</f>
        <v>0</v>
      </c>
      <c r="AO694" s="640"/>
      <c r="AP694" s="640"/>
      <c r="AQ694" s="640"/>
      <c r="AR694" s="640"/>
      <c r="AS694" s="327"/>
      <c r="AT694" s="85"/>
    </row>
    <row r="695" spans="2:46" ht="18" customHeight="1">
      <c r="B695" s="436"/>
      <c r="C695" s="437"/>
      <c r="D695" s="437"/>
      <c r="E695" s="438"/>
      <c r="F695" s="694"/>
      <c r="G695" s="695"/>
      <c r="H695" s="695"/>
      <c r="I695" s="695"/>
      <c r="J695" s="695"/>
      <c r="K695" s="695"/>
      <c r="L695" s="695"/>
      <c r="M695" s="695"/>
      <c r="N695" s="696"/>
      <c r="O695" s="792"/>
      <c r="P695" s="793"/>
      <c r="Q695" s="793"/>
      <c r="R695" s="793"/>
      <c r="S695" s="793"/>
      <c r="T695" s="793"/>
      <c r="U695" s="794"/>
      <c r="V695" s="671">
        <f>'報告書（事業主控）'!V695</f>
        <v>0</v>
      </c>
      <c r="W695" s="672"/>
      <c r="X695" s="672"/>
      <c r="Y695" s="673"/>
      <c r="Z695" s="671">
        <f>'報告書（事業主控）'!Z695</f>
        <v>0</v>
      </c>
      <c r="AA695" s="672"/>
      <c r="AB695" s="672"/>
      <c r="AC695" s="673"/>
      <c r="AD695" s="671">
        <f>'報告書（事業主控）'!AD695</f>
        <v>0</v>
      </c>
      <c r="AE695" s="672"/>
      <c r="AF695" s="672"/>
      <c r="AG695" s="673"/>
      <c r="AH695" s="671">
        <f>'報告書（事業主控）'!AH695</f>
        <v>0</v>
      </c>
      <c r="AI695" s="672"/>
      <c r="AJ695" s="672"/>
      <c r="AK695" s="673"/>
      <c r="AL695" s="74"/>
      <c r="AM695" s="75"/>
      <c r="AN695" s="671">
        <f>'報告書（事業主控）'!AN695</f>
        <v>0</v>
      </c>
      <c r="AO695" s="672"/>
      <c r="AP695" s="672"/>
      <c r="AQ695" s="672"/>
      <c r="AR695" s="672"/>
      <c r="AS695" s="75"/>
      <c r="AT695" s="85"/>
    </row>
    <row r="696" spans="2:46" ht="18" customHeight="1">
      <c r="AN696" s="670">
        <f>'報告書（事業主控）'!AN696:AR696</f>
        <v>0</v>
      </c>
      <c r="AO696" s="670"/>
      <c r="AP696" s="670"/>
      <c r="AQ696" s="670"/>
      <c r="AR696" s="670"/>
      <c r="AS696" s="85"/>
      <c r="AT696" s="85"/>
    </row>
    <row r="697" spans="2:46" ht="31.5" customHeight="1">
      <c r="AN697" s="132"/>
      <c r="AO697" s="132"/>
      <c r="AP697" s="132"/>
      <c r="AQ697" s="132"/>
      <c r="AR697" s="132"/>
      <c r="AS697" s="85"/>
      <c r="AT697" s="85"/>
    </row>
    <row r="698" spans="2:46" ht="7.5" customHeight="1">
      <c r="X698" s="84"/>
      <c r="Y698" s="84"/>
      <c r="Z698" s="85"/>
      <c r="AA698" s="85"/>
      <c r="AB698" s="85"/>
      <c r="AC698" s="85"/>
      <c r="AD698" s="85"/>
      <c r="AE698" s="85"/>
      <c r="AF698" s="85"/>
      <c r="AG698" s="85"/>
      <c r="AH698" s="85"/>
      <c r="AI698" s="85"/>
      <c r="AJ698" s="85"/>
      <c r="AK698" s="85"/>
      <c r="AL698" s="85"/>
      <c r="AM698" s="85"/>
      <c r="AN698" s="85"/>
      <c r="AO698" s="85"/>
      <c r="AP698" s="85"/>
      <c r="AQ698" s="85"/>
      <c r="AR698" s="85"/>
      <c r="AS698" s="85"/>
    </row>
    <row r="699" spans="2:46" ht="10.5" customHeight="1">
      <c r="X699" s="84"/>
      <c r="Y699" s="84"/>
      <c r="Z699" s="85"/>
      <c r="AA699" s="85"/>
      <c r="AB699" s="85"/>
      <c r="AC699" s="85"/>
      <c r="AD699" s="85"/>
      <c r="AE699" s="85"/>
      <c r="AF699" s="85"/>
      <c r="AG699" s="85"/>
      <c r="AH699" s="85"/>
      <c r="AI699" s="85"/>
      <c r="AJ699" s="85"/>
      <c r="AK699" s="85"/>
      <c r="AL699" s="85"/>
      <c r="AM699" s="85"/>
      <c r="AN699" s="85"/>
      <c r="AO699" s="85"/>
      <c r="AP699" s="85"/>
      <c r="AQ699" s="85"/>
      <c r="AR699" s="85"/>
      <c r="AS699" s="85"/>
    </row>
    <row r="700" spans="2:46" ht="5.25" customHeight="1">
      <c r="X700" s="84"/>
      <c r="Y700" s="84"/>
      <c r="Z700" s="85"/>
      <c r="AA700" s="85"/>
      <c r="AB700" s="85"/>
      <c r="AC700" s="85"/>
      <c r="AD700" s="85"/>
      <c r="AE700" s="85"/>
      <c r="AF700" s="85"/>
      <c r="AG700" s="85"/>
      <c r="AH700" s="85"/>
      <c r="AI700" s="85"/>
      <c r="AJ700" s="85"/>
      <c r="AK700" s="85"/>
      <c r="AL700" s="85"/>
      <c r="AM700" s="85"/>
      <c r="AN700" s="85"/>
      <c r="AO700" s="85"/>
      <c r="AP700" s="85"/>
      <c r="AQ700" s="85"/>
      <c r="AR700" s="85"/>
      <c r="AS700" s="85"/>
    </row>
    <row r="701" spans="2:46" ht="5.25" customHeight="1">
      <c r="X701" s="84"/>
      <c r="Y701" s="84"/>
      <c r="Z701" s="85"/>
      <c r="AA701" s="85"/>
      <c r="AB701" s="85"/>
      <c r="AC701" s="85"/>
      <c r="AD701" s="85"/>
      <c r="AE701" s="85"/>
      <c r="AF701" s="85"/>
      <c r="AG701" s="85"/>
      <c r="AH701" s="85"/>
      <c r="AI701" s="85"/>
      <c r="AJ701" s="85"/>
      <c r="AK701" s="85"/>
      <c r="AL701" s="85"/>
      <c r="AM701" s="85"/>
      <c r="AN701" s="85"/>
      <c r="AO701" s="85"/>
      <c r="AP701" s="85"/>
      <c r="AQ701" s="85"/>
      <c r="AR701" s="85"/>
      <c r="AS701" s="85"/>
    </row>
    <row r="702" spans="2:46" ht="5.25" customHeight="1">
      <c r="X702" s="84"/>
      <c r="Y702" s="84"/>
      <c r="Z702" s="85"/>
      <c r="AA702" s="85"/>
      <c r="AB702" s="85"/>
      <c r="AC702" s="85"/>
      <c r="AD702" s="85"/>
      <c r="AE702" s="85"/>
      <c r="AF702" s="85"/>
      <c r="AG702" s="85"/>
      <c r="AH702" s="85"/>
      <c r="AI702" s="85"/>
      <c r="AJ702" s="85"/>
      <c r="AK702" s="85"/>
      <c r="AL702" s="85"/>
      <c r="AM702" s="85"/>
      <c r="AN702" s="85"/>
      <c r="AO702" s="85"/>
      <c r="AP702" s="85"/>
      <c r="AQ702" s="85"/>
      <c r="AR702" s="85"/>
      <c r="AS702" s="85"/>
    </row>
    <row r="703" spans="2:46" ht="5.25" customHeight="1">
      <c r="X703" s="84"/>
      <c r="Y703" s="84"/>
      <c r="Z703" s="85"/>
      <c r="AA703" s="85"/>
      <c r="AB703" s="85"/>
      <c r="AC703" s="85"/>
      <c r="AD703" s="85"/>
      <c r="AE703" s="85"/>
      <c r="AF703" s="85"/>
      <c r="AG703" s="85"/>
      <c r="AH703" s="85"/>
      <c r="AI703" s="85"/>
      <c r="AJ703" s="85"/>
      <c r="AK703" s="85"/>
      <c r="AL703" s="85"/>
      <c r="AM703" s="85"/>
      <c r="AN703" s="85"/>
      <c r="AO703" s="85"/>
      <c r="AP703" s="85"/>
      <c r="AQ703" s="85"/>
      <c r="AR703" s="85"/>
      <c r="AS703" s="85"/>
    </row>
    <row r="704" spans="2:46" ht="17.25" customHeight="1">
      <c r="B704" s="86" t="s">
        <v>50</v>
      </c>
      <c r="L704" s="85"/>
      <c r="M704" s="85"/>
      <c r="N704" s="85"/>
      <c r="O704" s="85"/>
      <c r="P704" s="85"/>
      <c r="Q704" s="85"/>
      <c r="R704" s="85"/>
      <c r="S704" s="87"/>
      <c r="T704" s="87"/>
      <c r="U704" s="87"/>
      <c r="V704" s="87"/>
      <c r="W704" s="87"/>
      <c r="X704" s="85"/>
      <c r="Y704" s="85"/>
      <c r="Z704" s="85"/>
      <c r="AA704" s="85"/>
      <c r="AB704" s="85"/>
      <c r="AC704" s="85"/>
      <c r="AL704" s="88"/>
      <c r="AM704" s="88"/>
      <c r="AN704" s="88"/>
      <c r="AO704" s="88"/>
    </row>
    <row r="705" spans="2:46" ht="12.75" customHeight="1">
      <c r="L705" s="85"/>
      <c r="M705" s="89"/>
      <c r="N705" s="89"/>
      <c r="O705" s="89"/>
      <c r="P705" s="89"/>
      <c r="Q705" s="89"/>
      <c r="R705" s="89"/>
      <c r="S705" s="89"/>
      <c r="T705" s="90"/>
      <c r="U705" s="90"/>
      <c r="V705" s="90"/>
      <c r="W705" s="90"/>
      <c r="X705" s="90"/>
      <c r="Y705" s="90"/>
      <c r="Z705" s="90"/>
      <c r="AA705" s="89"/>
      <c r="AB705" s="89"/>
      <c r="AC705" s="89"/>
      <c r="AL705" s="88"/>
      <c r="AM705" s="850" t="s">
        <v>327</v>
      </c>
      <c r="AN705" s="851"/>
      <c r="AO705" s="851"/>
      <c r="AP705" s="852"/>
    </row>
    <row r="706" spans="2:46" ht="12.75" customHeight="1">
      <c r="L706" s="85"/>
      <c r="M706" s="89"/>
      <c r="N706" s="89"/>
      <c r="O706" s="89"/>
      <c r="P706" s="89"/>
      <c r="Q706" s="89"/>
      <c r="R706" s="89"/>
      <c r="S706" s="89"/>
      <c r="T706" s="90"/>
      <c r="U706" s="90"/>
      <c r="V706" s="90"/>
      <c r="W706" s="90"/>
      <c r="X706" s="90"/>
      <c r="Y706" s="90"/>
      <c r="Z706" s="90"/>
      <c r="AA706" s="89"/>
      <c r="AB706" s="89"/>
      <c r="AC706" s="89"/>
      <c r="AL706" s="88"/>
      <c r="AM706" s="853"/>
      <c r="AN706" s="854"/>
      <c r="AO706" s="854"/>
      <c r="AP706" s="855"/>
    </row>
    <row r="707" spans="2:46" ht="12.75" customHeight="1">
      <c r="L707" s="85"/>
      <c r="M707" s="89"/>
      <c r="N707" s="89"/>
      <c r="O707" s="89"/>
      <c r="P707" s="89"/>
      <c r="Q707" s="89"/>
      <c r="R707" s="89"/>
      <c r="S707" s="89"/>
      <c r="T707" s="89"/>
      <c r="U707" s="89"/>
      <c r="V707" s="89"/>
      <c r="W707" s="89"/>
      <c r="X707" s="89"/>
      <c r="Y707" s="89"/>
      <c r="Z707" s="89"/>
      <c r="AA707" s="89"/>
      <c r="AB707" s="89"/>
      <c r="AC707" s="89"/>
      <c r="AL707" s="88"/>
      <c r="AM707" s="88"/>
      <c r="AN707" s="396"/>
      <c r="AO707" s="396"/>
    </row>
    <row r="708" spans="2:46" ht="6" customHeight="1">
      <c r="L708" s="85"/>
      <c r="M708" s="89"/>
      <c r="N708" s="89"/>
      <c r="O708" s="89"/>
      <c r="P708" s="89"/>
      <c r="Q708" s="89"/>
      <c r="R708" s="89"/>
      <c r="S708" s="89"/>
      <c r="T708" s="89"/>
      <c r="U708" s="89"/>
      <c r="V708" s="89"/>
      <c r="W708" s="89"/>
      <c r="X708" s="89"/>
      <c r="Y708" s="89"/>
      <c r="Z708" s="89"/>
      <c r="AA708" s="89"/>
      <c r="AB708" s="89"/>
      <c r="AC708" s="89"/>
      <c r="AL708" s="88"/>
      <c r="AM708" s="88"/>
    </row>
    <row r="709" spans="2:46" ht="12.75" customHeight="1">
      <c r="B709" s="725" t="s">
        <v>2</v>
      </c>
      <c r="C709" s="726"/>
      <c r="D709" s="726"/>
      <c r="E709" s="726"/>
      <c r="F709" s="726"/>
      <c r="G709" s="726"/>
      <c r="H709" s="726"/>
      <c r="I709" s="726"/>
      <c r="J709" s="750" t="s">
        <v>10</v>
      </c>
      <c r="K709" s="750"/>
      <c r="L709" s="91" t="s">
        <v>3</v>
      </c>
      <c r="M709" s="750" t="s">
        <v>11</v>
      </c>
      <c r="N709" s="750"/>
      <c r="O709" s="756" t="s">
        <v>12</v>
      </c>
      <c r="P709" s="750"/>
      <c r="Q709" s="750"/>
      <c r="R709" s="750"/>
      <c r="S709" s="750"/>
      <c r="T709" s="750"/>
      <c r="U709" s="750" t="s">
        <v>13</v>
      </c>
      <c r="V709" s="750"/>
      <c r="W709" s="750"/>
      <c r="X709" s="85"/>
      <c r="Y709" s="85"/>
      <c r="Z709" s="85"/>
      <c r="AA709" s="85"/>
      <c r="AB709" s="85"/>
      <c r="AC709" s="85"/>
      <c r="AD709" s="92"/>
      <c r="AE709" s="92"/>
      <c r="AF709" s="92"/>
      <c r="AG709" s="92"/>
      <c r="AH709" s="92"/>
      <c r="AI709" s="92"/>
      <c r="AJ709" s="92"/>
      <c r="AK709" s="85"/>
      <c r="AL709" s="520">
        <f ca="1">$AL$9</f>
        <v>30</v>
      </c>
      <c r="AM709" s="521"/>
      <c r="AN709" s="681" t="s">
        <v>4</v>
      </c>
      <c r="AO709" s="681"/>
      <c r="AP709" s="521">
        <v>18</v>
      </c>
      <c r="AQ709" s="521"/>
      <c r="AR709" s="681" t="s">
        <v>5</v>
      </c>
      <c r="AS709" s="747"/>
      <c r="AT709" s="85"/>
    </row>
    <row r="710" spans="2:46" ht="13.5" customHeight="1">
      <c r="B710" s="726"/>
      <c r="C710" s="726"/>
      <c r="D710" s="726"/>
      <c r="E710" s="726"/>
      <c r="F710" s="726"/>
      <c r="G710" s="726"/>
      <c r="H710" s="726"/>
      <c r="I710" s="726"/>
      <c r="J710" s="535">
        <f>$J$10</f>
        <v>0</v>
      </c>
      <c r="K710" s="473">
        <f>$K$10</f>
        <v>0</v>
      </c>
      <c r="L710" s="537">
        <f>$L$10</f>
        <v>0</v>
      </c>
      <c r="M710" s="476">
        <f>$M$10</f>
        <v>0</v>
      </c>
      <c r="N710" s="473">
        <f>$N$10</f>
        <v>0</v>
      </c>
      <c r="O710" s="476">
        <f>$O$10</f>
        <v>0</v>
      </c>
      <c r="P710" s="470">
        <f>$P$10</f>
        <v>0</v>
      </c>
      <c r="Q710" s="470">
        <f>$Q$10</f>
        <v>0</v>
      </c>
      <c r="R710" s="470">
        <f>$R$10</f>
        <v>0</v>
      </c>
      <c r="S710" s="470">
        <f>$S$10</f>
        <v>0</v>
      </c>
      <c r="T710" s="473">
        <f>$T$10</f>
        <v>0</v>
      </c>
      <c r="U710" s="476">
        <f>$U$10</f>
        <v>0</v>
      </c>
      <c r="V710" s="470">
        <f>$V$10</f>
        <v>0</v>
      </c>
      <c r="W710" s="473">
        <f>$W$10</f>
        <v>0</v>
      </c>
      <c r="X710" s="85"/>
      <c r="Y710" s="85"/>
      <c r="Z710" s="85"/>
      <c r="AA710" s="85"/>
      <c r="AB710" s="85"/>
      <c r="AC710" s="85"/>
      <c r="AD710" s="92"/>
      <c r="AE710" s="92"/>
      <c r="AF710" s="92"/>
      <c r="AG710" s="92"/>
      <c r="AH710" s="92"/>
      <c r="AI710" s="92"/>
      <c r="AJ710" s="92"/>
      <c r="AK710" s="85"/>
      <c r="AL710" s="522"/>
      <c r="AM710" s="523"/>
      <c r="AN710" s="682"/>
      <c r="AO710" s="682"/>
      <c r="AP710" s="523"/>
      <c r="AQ710" s="523"/>
      <c r="AR710" s="682"/>
      <c r="AS710" s="764"/>
      <c r="AT710" s="85"/>
    </row>
    <row r="711" spans="2:46" ht="9" customHeight="1">
      <c r="B711" s="726"/>
      <c r="C711" s="726"/>
      <c r="D711" s="726"/>
      <c r="E711" s="726"/>
      <c r="F711" s="726"/>
      <c r="G711" s="726"/>
      <c r="H711" s="726"/>
      <c r="I711" s="726"/>
      <c r="J711" s="536"/>
      <c r="K711" s="474"/>
      <c r="L711" s="538"/>
      <c r="M711" s="477"/>
      <c r="N711" s="474"/>
      <c r="O711" s="477"/>
      <c r="P711" s="471"/>
      <c r="Q711" s="471"/>
      <c r="R711" s="471"/>
      <c r="S711" s="471"/>
      <c r="T711" s="474"/>
      <c r="U711" s="477"/>
      <c r="V711" s="471"/>
      <c r="W711" s="474"/>
      <c r="X711" s="85"/>
      <c r="Y711" s="85"/>
      <c r="Z711" s="85"/>
      <c r="AA711" s="85"/>
      <c r="AB711" s="85"/>
      <c r="AC711" s="85"/>
      <c r="AD711" s="92"/>
      <c r="AE711" s="92"/>
      <c r="AF711" s="92"/>
      <c r="AG711" s="92"/>
      <c r="AH711" s="92"/>
      <c r="AI711" s="92"/>
      <c r="AJ711" s="92"/>
      <c r="AK711" s="85"/>
      <c r="AL711" s="524"/>
      <c r="AM711" s="525"/>
      <c r="AN711" s="683"/>
      <c r="AO711" s="683"/>
      <c r="AP711" s="525"/>
      <c r="AQ711" s="525"/>
      <c r="AR711" s="683"/>
      <c r="AS711" s="749"/>
      <c r="AT711" s="85"/>
    </row>
    <row r="712" spans="2:46" ht="6" customHeight="1">
      <c r="B712" s="727"/>
      <c r="C712" s="727"/>
      <c r="D712" s="727"/>
      <c r="E712" s="727"/>
      <c r="F712" s="727"/>
      <c r="G712" s="727"/>
      <c r="H712" s="727"/>
      <c r="I712" s="727"/>
      <c r="J712" s="536"/>
      <c r="K712" s="475"/>
      <c r="L712" s="539"/>
      <c r="M712" s="478"/>
      <c r="N712" s="475"/>
      <c r="O712" s="478"/>
      <c r="P712" s="472"/>
      <c r="Q712" s="472"/>
      <c r="R712" s="472"/>
      <c r="S712" s="472"/>
      <c r="T712" s="475"/>
      <c r="U712" s="478"/>
      <c r="V712" s="472"/>
      <c r="W712" s="475"/>
      <c r="X712" s="85"/>
      <c r="Y712" s="85"/>
      <c r="Z712" s="85"/>
      <c r="AA712" s="85"/>
      <c r="AB712" s="85"/>
      <c r="AC712" s="85"/>
      <c r="AD712" s="85"/>
      <c r="AE712" s="85"/>
      <c r="AF712" s="85"/>
      <c r="AG712" s="85"/>
      <c r="AH712" s="85"/>
      <c r="AI712" s="85"/>
      <c r="AJ712" s="85"/>
      <c r="AK712" s="85"/>
      <c r="AT712" s="85"/>
    </row>
    <row r="713" spans="2:46" ht="15" customHeight="1">
      <c r="B713" s="709" t="s">
        <v>51</v>
      </c>
      <c r="C713" s="710"/>
      <c r="D713" s="710"/>
      <c r="E713" s="710"/>
      <c r="F713" s="710"/>
      <c r="G713" s="710"/>
      <c r="H713" s="710"/>
      <c r="I713" s="711"/>
      <c r="J713" s="709" t="s">
        <v>6</v>
      </c>
      <c r="K713" s="710"/>
      <c r="L713" s="710"/>
      <c r="M713" s="710"/>
      <c r="N713" s="718"/>
      <c r="O713" s="721" t="s">
        <v>52</v>
      </c>
      <c r="P713" s="710"/>
      <c r="Q713" s="710"/>
      <c r="R713" s="710"/>
      <c r="S713" s="710"/>
      <c r="T713" s="710"/>
      <c r="U713" s="711"/>
      <c r="V713" s="93" t="s">
        <v>53</v>
      </c>
      <c r="W713" s="94"/>
      <c r="X713" s="94"/>
      <c r="Y713" s="724" t="s">
        <v>54</v>
      </c>
      <c r="Z713" s="724"/>
      <c r="AA713" s="724"/>
      <c r="AB713" s="724"/>
      <c r="AC713" s="724"/>
      <c r="AD713" s="724"/>
      <c r="AE713" s="724"/>
      <c r="AF713" s="724"/>
      <c r="AG713" s="724"/>
      <c r="AH713" s="724"/>
      <c r="AI713" s="94"/>
      <c r="AJ713" s="94"/>
      <c r="AK713" s="95"/>
      <c r="AL713" s="785" t="s">
        <v>55</v>
      </c>
      <c r="AM713" s="785"/>
      <c r="AN713" s="777" t="s">
        <v>61</v>
      </c>
      <c r="AO713" s="777"/>
      <c r="AP713" s="777"/>
      <c r="AQ713" s="777"/>
      <c r="AR713" s="777"/>
      <c r="AS713" s="778"/>
      <c r="AT713" s="85"/>
    </row>
    <row r="714" spans="2:46" ht="13.5" customHeight="1">
      <c r="B714" s="712"/>
      <c r="C714" s="713"/>
      <c r="D714" s="713"/>
      <c r="E714" s="713"/>
      <c r="F714" s="713"/>
      <c r="G714" s="713"/>
      <c r="H714" s="713"/>
      <c r="I714" s="714"/>
      <c r="J714" s="712"/>
      <c r="K714" s="713"/>
      <c r="L714" s="713"/>
      <c r="M714" s="713"/>
      <c r="N714" s="719"/>
      <c r="O714" s="722"/>
      <c r="P714" s="713"/>
      <c r="Q714" s="713"/>
      <c r="R714" s="713"/>
      <c r="S714" s="713"/>
      <c r="T714" s="713"/>
      <c r="U714" s="714"/>
      <c r="V714" s="728" t="s">
        <v>7</v>
      </c>
      <c r="W714" s="729"/>
      <c r="X714" s="729"/>
      <c r="Y714" s="730"/>
      <c r="Z714" s="734" t="s">
        <v>16</v>
      </c>
      <c r="AA714" s="735"/>
      <c r="AB714" s="735"/>
      <c r="AC714" s="736"/>
      <c r="AD714" s="740" t="s">
        <v>17</v>
      </c>
      <c r="AE714" s="741"/>
      <c r="AF714" s="741"/>
      <c r="AG714" s="742"/>
      <c r="AH714" s="746" t="s">
        <v>135</v>
      </c>
      <c r="AI714" s="681"/>
      <c r="AJ714" s="681"/>
      <c r="AK714" s="747"/>
      <c r="AL714" s="684" t="s">
        <v>18</v>
      </c>
      <c r="AM714" s="685"/>
      <c r="AN714" s="757" t="s">
        <v>19</v>
      </c>
      <c r="AO714" s="758"/>
      <c r="AP714" s="758"/>
      <c r="AQ714" s="758"/>
      <c r="AR714" s="759"/>
      <c r="AS714" s="760"/>
      <c r="AT714" s="85"/>
    </row>
    <row r="715" spans="2:46" ht="13.5" customHeight="1">
      <c r="B715" s="808"/>
      <c r="C715" s="809"/>
      <c r="D715" s="809"/>
      <c r="E715" s="809"/>
      <c r="F715" s="809"/>
      <c r="G715" s="809"/>
      <c r="H715" s="809"/>
      <c r="I715" s="810"/>
      <c r="J715" s="808"/>
      <c r="K715" s="809"/>
      <c r="L715" s="809"/>
      <c r="M715" s="809"/>
      <c r="N715" s="811"/>
      <c r="O715" s="820"/>
      <c r="P715" s="809"/>
      <c r="Q715" s="809"/>
      <c r="R715" s="809"/>
      <c r="S715" s="809"/>
      <c r="T715" s="809"/>
      <c r="U715" s="810"/>
      <c r="V715" s="731"/>
      <c r="W715" s="732"/>
      <c r="X715" s="732"/>
      <c r="Y715" s="733"/>
      <c r="Z715" s="737"/>
      <c r="AA715" s="738"/>
      <c r="AB715" s="738"/>
      <c r="AC715" s="739"/>
      <c r="AD715" s="743"/>
      <c r="AE715" s="744"/>
      <c r="AF715" s="744"/>
      <c r="AG715" s="745"/>
      <c r="AH715" s="748"/>
      <c r="AI715" s="683"/>
      <c r="AJ715" s="683"/>
      <c r="AK715" s="749"/>
      <c r="AL715" s="686"/>
      <c r="AM715" s="687"/>
      <c r="AN715" s="799"/>
      <c r="AO715" s="799"/>
      <c r="AP715" s="799"/>
      <c r="AQ715" s="799"/>
      <c r="AR715" s="799"/>
      <c r="AS715" s="800"/>
      <c r="AT715" s="85"/>
    </row>
    <row r="716" spans="2:46" ht="18" customHeight="1">
      <c r="B716" s="751">
        <f>'報告書（事業主控）'!B716</f>
        <v>0</v>
      </c>
      <c r="C716" s="752"/>
      <c r="D716" s="752"/>
      <c r="E716" s="752"/>
      <c r="F716" s="752"/>
      <c r="G716" s="752"/>
      <c r="H716" s="752"/>
      <c r="I716" s="753"/>
      <c r="J716" s="751">
        <f>'報告書（事業主控）'!J716</f>
        <v>0</v>
      </c>
      <c r="K716" s="752"/>
      <c r="L716" s="752"/>
      <c r="M716" s="752"/>
      <c r="N716" s="754"/>
      <c r="O716" s="106">
        <f>'報告書（事業主控）'!O716</f>
        <v>0</v>
      </c>
      <c r="P716" s="107" t="s">
        <v>45</v>
      </c>
      <c r="Q716" s="106">
        <f>'報告書（事業主控）'!Q716</f>
        <v>0</v>
      </c>
      <c r="R716" s="107" t="s">
        <v>46</v>
      </c>
      <c r="S716" s="106">
        <f>'報告書（事業主控）'!S716</f>
        <v>0</v>
      </c>
      <c r="T716" s="755" t="s">
        <v>47</v>
      </c>
      <c r="U716" s="755"/>
      <c r="V716" s="707">
        <f>'報告書（事業主控）'!V716</f>
        <v>0</v>
      </c>
      <c r="W716" s="708"/>
      <c r="X716" s="708"/>
      <c r="Y716" s="96" t="s">
        <v>8</v>
      </c>
      <c r="Z716" s="70"/>
      <c r="AA716" s="113"/>
      <c r="AB716" s="113"/>
      <c r="AC716" s="96" t="s">
        <v>8</v>
      </c>
      <c r="AD716" s="70"/>
      <c r="AE716" s="113"/>
      <c r="AF716" s="113"/>
      <c r="AG716" s="109" t="s">
        <v>8</v>
      </c>
      <c r="AH716" s="815">
        <f>'報告書（事業主控）'!AH716</f>
        <v>0</v>
      </c>
      <c r="AI716" s="816"/>
      <c r="AJ716" s="816"/>
      <c r="AK716" s="817"/>
      <c r="AL716" s="70"/>
      <c r="AM716" s="71"/>
      <c r="AN716" s="674">
        <f>'報告書（事業主控）'!AN716</f>
        <v>0</v>
      </c>
      <c r="AO716" s="675"/>
      <c r="AP716" s="675"/>
      <c r="AQ716" s="675"/>
      <c r="AR716" s="675"/>
      <c r="AS716" s="109" t="s">
        <v>8</v>
      </c>
      <c r="AT716" s="85"/>
    </row>
    <row r="717" spans="2:46" ht="18" customHeight="1">
      <c r="B717" s="700"/>
      <c r="C717" s="701"/>
      <c r="D717" s="701"/>
      <c r="E717" s="701"/>
      <c r="F717" s="701"/>
      <c r="G717" s="701"/>
      <c r="H717" s="701"/>
      <c r="I717" s="702"/>
      <c r="J717" s="700"/>
      <c r="K717" s="701"/>
      <c r="L717" s="701"/>
      <c r="M717" s="701"/>
      <c r="N717" s="704"/>
      <c r="O717" s="115">
        <f>'報告書（事業主控）'!O717</f>
        <v>0</v>
      </c>
      <c r="P717" s="116" t="s">
        <v>45</v>
      </c>
      <c r="Q717" s="115">
        <f>'報告書（事業主控）'!Q717</f>
        <v>0</v>
      </c>
      <c r="R717" s="116" t="s">
        <v>46</v>
      </c>
      <c r="S717" s="115">
        <f>'報告書（事業主控）'!S717</f>
        <v>0</v>
      </c>
      <c r="T717" s="706" t="s">
        <v>48</v>
      </c>
      <c r="U717" s="706"/>
      <c r="V717" s="671">
        <f>'報告書（事業主控）'!V717</f>
        <v>0</v>
      </c>
      <c r="W717" s="672"/>
      <c r="X717" s="672"/>
      <c r="Y717" s="672"/>
      <c r="Z717" s="671">
        <f>'報告書（事業主控）'!Z717</f>
        <v>0</v>
      </c>
      <c r="AA717" s="672"/>
      <c r="AB717" s="672"/>
      <c r="AC717" s="672"/>
      <c r="AD717" s="671">
        <f>'報告書（事業主控）'!AD717</f>
        <v>0</v>
      </c>
      <c r="AE717" s="672"/>
      <c r="AF717" s="672"/>
      <c r="AG717" s="673"/>
      <c r="AH717" s="671">
        <f>'報告書（事業主控）'!AH717</f>
        <v>0</v>
      </c>
      <c r="AI717" s="672"/>
      <c r="AJ717" s="672"/>
      <c r="AK717" s="673"/>
      <c r="AL717" s="407">
        <f>'報告書（事業主控）'!AL717</f>
        <v>0</v>
      </c>
      <c r="AM717" s="677"/>
      <c r="AN717" s="671">
        <f>'報告書（事業主控）'!AN717</f>
        <v>0</v>
      </c>
      <c r="AO717" s="672"/>
      <c r="AP717" s="672"/>
      <c r="AQ717" s="672"/>
      <c r="AR717" s="672"/>
      <c r="AS717" s="75"/>
      <c r="AT717" s="85"/>
    </row>
    <row r="718" spans="2:46" ht="18" customHeight="1">
      <c r="B718" s="697">
        <f>'報告書（事業主控）'!B718</f>
        <v>0</v>
      </c>
      <c r="C718" s="698"/>
      <c r="D718" s="698"/>
      <c r="E718" s="698"/>
      <c r="F718" s="698"/>
      <c r="G718" s="698"/>
      <c r="H718" s="698"/>
      <c r="I718" s="699"/>
      <c r="J718" s="697">
        <f>'報告書（事業主控）'!J718</f>
        <v>0</v>
      </c>
      <c r="K718" s="698"/>
      <c r="L718" s="698"/>
      <c r="M718" s="698"/>
      <c r="N718" s="703"/>
      <c r="O718" s="110">
        <f>'報告書（事業主控）'!O718</f>
        <v>0</v>
      </c>
      <c r="P718" s="92" t="s">
        <v>45</v>
      </c>
      <c r="Q718" s="110">
        <f>'報告書（事業主控）'!Q718</f>
        <v>0</v>
      </c>
      <c r="R718" s="92" t="s">
        <v>46</v>
      </c>
      <c r="S718" s="110">
        <f>'報告書（事業主控）'!S718</f>
        <v>0</v>
      </c>
      <c r="T718" s="705" t="s">
        <v>47</v>
      </c>
      <c r="U718" s="705"/>
      <c r="V718" s="707">
        <f>'報告書（事業主控）'!V718</f>
        <v>0</v>
      </c>
      <c r="W718" s="708"/>
      <c r="X718" s="708"/>
      <c r="Y718" s="97"/>
      <c r="Z718" s="70"/>
      <c r="AA718" s="113"/>
      <c r="AB718" s="113"/>
      <c r="AC718" s="97"/>
      <c r="AD718" s="70"/>
      <c r="AE718" s="113"/>
      <c r="AF718" s="113"/>
      <c r="AG718" s="97"/>
      <c r="AH718" s="674">
        <f>'報告書（事業主控）'!AH718</f>
        <v>0</v>
      </c>
      <c r="AI718" s="675"/>
      <c r="AJ718" s="675"/>
      <c r="AK718" s="676"/>
      <c r="AL718" s="70"/>
      <c r="AM718" s="71"/>
      <c r="AN718" s="674">
        <f>'報告書（事業主控）'!AN718</f>
        <v>0</v>
      </c>
      <c r="AO718" s="675"/>
      <c r="AP718" s="675"/>
      <c r="AQ718" s="675"/>
      <c r="AR718" s="675"/>
      <c r="AS718" s="114"/>
      <c r="AT718" s="85"/>
    </row>
    <row r="719" spans="2:46" ht="18" customHeight="1">
      <c r="B719" s="700"/>
      <c r="C719" s="701"/>
      <c r="D719" s="701"/>
      <c r="E719" s="701"/>
      <c r="F719" s="701"/>
      <c r="G719" s="701"/>
      <c r="H719" s="701"/>
      <c r="I719" s="702"/>
      <c r="J719" s="700"/>
      <c r="K719" s="701"/>
      <c r="L719" s="701"/>
      <c r="M719" s="701"/>
      <c r="N719" s="704"/>
      <c r="O719" s="115">
        <f>'報告書（事業主控）'!O719</f>
        <v>0</v>
      </c>
      <c r="P719" s="116" t="s">
        <v>45</v>
      </c>
      <c r="Q719" s="115">
        <f>'報告書（事業主控）'!Q719</f>
        <v>0</v>
      </c>
      <c r="R719" s="116" t="s">
        <v>46</v>
      </c>
      <c r="S719" s="115">
        <f>'報告書（事業主控）'!S719</f>
        <v>0</v>
      </c>
      <c r="T719" s="706" t="s">
        <v>48</v>
      </c>
      <c r="U719" s="706"/>
      <c r="V719" s="678">
        <f>'報告書（事業主控）'!V719</f>
        <v>0</v>
      </c>
      <c r="W719" s="679"/>
      <c r="X719" s="679"/>
      <c r="Y719" s="679"/>
      <c r="Z719" s="678">
        <f>'報告書（事業主控）'!Z719</f>
        <v>0</v>
      </c>
      <c r="AA719" s="679"/>
      <c r="AB719" s="679"/>
      <c r="AC719" s="679"/>
      <c r="AD719" s="678">
        <f>'報告書（事業主控）'!AD719</f>
        <v>0</v>
      </c>
      <c r="AE719" s="679"/>
      <c r="AF719" s="679"/>
      <c r="AG719" s="679"/>
      <c r="AH719" s="678">
        <f>'報告書（事業主控）'!AH719</f>
        <v>0</v>
      </c>
      <c r="AI719" s="679"/>
      <c r="AJ719" s="679"/>
      <c r="AK719" s="680"/>
      <c r="AL719" s="407">
        <f>'報告書（事業主控）'!AL719</f>
        <v>0</v>
      </c>
      <c r="AM719" s="677"/>
      <c r="AN719" s="671">
        <f>'報告書（事業主控）'!AN719</f>
        <v>0</v>
      </c>
      <c r="AO719" s="672"/>
      <c r="AP719" s="672"/>
      <c r="AQ719" s="672"/>
      <c r="AR719" s="672"/>
      <c r="AS719" s="75"/>
      <c r="AT719" s="85"/>
    </row>
    <row r="720" spans="2:46" ht="18" customHeight="1">
      <c r="B720" s="697">
        <f>'報告書（事業主控）'!B720</f>
        <v>0</v>
      </c>
      <c r="C720" s="698"/>
      <c r="D720" s="698"/>
      <c r="E720" s="698"/>
      <c r="F720" s="698"/>
      <c r="G720" s="698"/>
      <c r="H720" s="698"/>
      <c r="I720" s="699"/>
      <c r="J720" s="697">
        <f>'報告書（事業主控）'!J720</f>
        <v>0</v>
      </c>
      <c r="K720" s="698"/>
      <c r="L720" s="698"/>
      <c r="M720" s="698"/>
      <c r="N720" s="703"/>
      <c r="O720" s="110">
        <f>'報告書（事業主控）'!O720</f>
        <v>0</v>
      </c>
      <c r="P720" s="92" t="s">
        <v>45</v>
      </c>
      <c r="Q720" s="110">
        <f>'報告書（事業主控）'!Q720</f>
        <v>0</v>
      </c>
      <c r="R720" s="92" t="s">
        <v>46</v>
      </c>
      <c r="S720" s="110">
        <f>'報告書（事業主控）'!S720</f>
        <v>0</v>
      </c>
      <c r="T720" s="705" t="s">
        <v>47</v>
      </c>
      <c r="U720" s="705"/>
      <c r="V720" s="707">
        <f>'報告書（事業主控）'!V720</f>
        <v>0</v>
      </c>
      <c r="W720" s="708"/>
      <c r="X720" s="708"/>
      <c r="Y720" s="97"/>
      <c r="Z720" s="70"/>
      <c r="AA720" s="113"/>
      <c r="AB720" s="113"/>
      <c r="AC720" s="97"/>
      <c r="AD720" s="70"/>
      <c r="AE720" s="113"/>
      <c r="AF720" s="113"/>
      <c r="AG720" s="97"/>
      <c r="AH720" s="674">
        <f>'報告書（事業主控）'!AH720</f>
        <v>0</v>
      </c>
      <c r="AI720" s="675"/>
      <c r="AJ720" s="675"/>
      <c r="AK720" s="676"/>
      <c r="AL720" s="70"/>
      <c r="AM720" s="71"/>
      <c r="AN720" s="674">
        <f>'報告書（事業主控）'!AN720</f>
        <v>0</v>
      </c>
      <c r="AO720" s="675"/>
      <c r="AP720" s="675"/>
      <c r="AQ720" s="675"/>
      <c r="AR720" s="675"/>
      <c r="AS720" s="114"/>
      <c r="AT720" s="85"/>
    </row>
    <row r="721" spans="2:46" ht="18" customHeight="1">
      <c r="B721" s="700"/>
      <c r="C721" s="701"/>
      <c r="D721" s="701"/>
      <c r="E721" s="701"/>
      <c r="F721" s="701"/>
      <c r="G721" s="701"/>
      <c r="H721" s="701"/>
      <c r="I721" s="702"/>
      <c r="J721" s="700"/>
      <c r="K721" s="701"/>
      <c r="L721" s="701"/>
      <c r="M721" s="701"/>
      <c r="N721" s="704"/>
      <c r="O721" s="115">
        <f>'報告書（事業主控）'!O721</f>
        <v>0</v>
      </c>
      <c r="P721" s="116" t="s">
        <v>45</v>
      </c>
      <c r="Q721" s="115">
        <f>'報告書（事業主控）'!Q721</f>
        <v>0</v>
      </c>
      <c r="R721" s="116" t="s">
        <v>46</v>
      </c>
      <c r="S721" s="115">
        <f>'報告書（事業主控）'!S721</f>
        <v>0</v>
      </c>
      <c r="T721" s="706" t="s">
        <v>48</v>
      </c>
      <c r="U721" s="706"/>
      <c r="V721" s="678">
        <f>'報告書（事業主控）'!V721</f>
        <v>0</v>
      </c>
      <c r="W721" s="679"/>
      <c r="X721" s="679"/>
      <c r="Y721" s="679"/>
      <c r="Z721" s="678">
        <f>'報告書（事業主控）'!Z721</f>
        <v>0</v>
      </c>
      <c r="AA721" s="679"/>
      <c r="AB721" s="679"/>
      <c r="AC721" s="679"/>
      <c r="AD721" s="678">
        <f>'報告書（事業主控）'!AD721</f>
        <v>0</v>
      </c>
      <c r="AE721" s="679"/>
      <c r="AF721" s="679"/>
      <c r="AG721" s="679"/>
      <c r="AH721" s="678">
        <f>'報告書（事業主控）'!AH721</f>
        <v>0</v>
      </c>
      <c r="AI721" s="679"/>
      <c r="AJ721" s="679"/>
      <c r="AK721" s="680"/>
      <c r="AL721" s="407">
        <f>'報告書（事業主控）'!AL721</f>
        <v>0</v>
      </c>
      <c r="AM721" s="677"/>
      <c r="AN721" s="671">
        <f>'報告書（事業主控）'!AN721</f>
        <v>0</v>
      </c>
      <c r="AO721" s="672"/>
      <c r="AP721" s="672"/>
      <c r="AQ721" s="672"/>
      <c r="AR721" s="672"/>
      <c r="AS721" s="75"/>
      <c r="AT721" s="85"/>
    </row>
    <row r="722" spans="2:46" ht="18" customHeight="1">
      <c r="B722" s="697">
        <f>'報告書（事業主控）'!B722</f>
        <v>0</v>
      </c>
      <c r="C722" s="698"/>
      <c r="D722" s="698"/>
      <c r="E722" s="698"/>
      <c r="F722" s="698"/>
      <c r="G722" s="698"/>
      <c r="H722" s="698"/>
      <c r="I722" s="699"/>
      <c r="J722" s="697">
        <f>'報告書（事業主控）'!J722</f>
        <v>0</v>
      </c>
      <c r="K722" s="698"/>
      <c r="L722" s="698"/>
      <c r="M722" s="698"/>
      <c r="N722" s="703"/>
      <c r="O722" s="110">
        <f>'報告書（事業主控）'!O722</f>
        <v>0</v>
      </c>
      <c r="P722" s="92" t="s">
        <v>45</v>
      </c>
      <c r="Q722" s="110">
        <f>'報告書（事業主控）'!Q722</f>
        <v>0</v>
      </c>
      <c r="R722" s="92" t="s">
        <v>46</v>
      </c>
      <c r="S722" s="110">
        <f>'報告書（事業主控）'!S722</f>
        <v>0</v>
      </c>
      <c r="T722" s="705" t="s">
        <v>47</v>
      </c>
      <c r="U722" s="705"/>
      <c r="V722" s="707">
        <f>'報告書（事業主控）'!V722</f>
        <v>0</v>
      </c>
      <c r="W722" s="708"/>
      <c r="X722" s="708"/>
      <c r="Y722" s="97"/>
      <c r="Z722" s="70"/>
      <c r="AA722" s="113"/>
      <c r="AB722" s="113"/>
      <c r="AC722" s="97"/>
      <c r="AD722" s="70"/>
      <c r="AE722" s="113"/>
      <c r="AF722" s="113"/>
      <c r="AG722" s="97"/>
      <c r="AH722" s="674">
        <f>'報告書（事業主控）'!AH722</f>
        <v>0</v>
      </c>
      <c r="AI722" s="675"/>
      <c r="AJ722" s="675"/>
      <c r="AK722" s="676"/>
      <c r="AL722" s="70"/>
      <c r="AM722" s="71"/>
      <c r="AN722" s="674">
        <f>'報告書（事業主控）'!AN722</f>
        <v>0</v>
      </c>
      <c r="AO722" s="675"/>
      <c r="AP722" s="675"/>
      <c r="AQ722" s="675"/>
      <c r="AR722" s="675"/>
      <c r="AS722" s="114"/>
      <c r="AT722" s="85"/>
    </row>
    <row r="723" spans="2:46" ht="18" customHeight="1">
      <c r="B723" s="700"/>
      <c r="C723" s="701"/>
      <c r="D723" s="701"/>
      <c r="E723" s="701"/>
      <c r="F723" s="701"/>
      <c r="G723" s="701"/>
      <c r="H723" s="701"/>
      <c r="I723" s="702"/>
      <c r="J723" s="700"/>
      <c r="K723" s="701"/>
      <c r="L723" s="701"/>
      <c r="M723" s="701"/>
      <c r="N723" s="704"/>
      <c r="O723" s="115">
        <f>'報告書（事業主控）'!O723</f>
        <v>0</v>
      </c>
      <c r="P723" s="116" t="s">
        <v>45</v>
      </c>
      <c r="Q723" s="115">
        <f>'報告書（事業主控）'!Q723</f>
        <v>0</v>
      </c>
      <c r="R723" s="116" t="s">
        <v>46</v>
      </c>
      <c r="S723" s="115">
        <f>'報告書（事業主控）'!S723</f>
        <v>0</v>
      </c>
      <c r="T723" s="706" t="s">
        <v>48</v>
      </c>
      <c r="U723" s="706"/>
      <c r="V723" s="678">
        <f>'報告書（事業主控）'!V723</f>
        <v>0</v>
      </c>
      <c r="W723" s="679"/>
      <c r="X723" s="679"/>
      <c r="Y723" s="679"/>
      <c r="Z723" s="678">
        <f>'報告書（事業主控）'!Z723</f>
        <v>0</v>
      </c>
      <c r="AA723" s="679"/>
      <c r="AB723" s="679"/>
      <c r="AC723" s="679"/>
      <c r="AD723" s="678">
        <f>'報告書（事業主控）'!AD723</f>
        <v>0</v>
      </c>
      <c r="AE723" s="679"/>
      <c r="AF723" s="679"/>
      <c r="AG723" s="679"/>
      <c r="AH723" s="678">
        <f>'報告書（事業主控）'!AH723</f>
        <v>0</v>
      </c>
      <c r="AI723" s="679"/>
      <c r="AJ723" s="679"/>
      <c r="AK723" s="680"/>
      <c r="AL723" s="407">
        <f>'報告書（事業主控）'!AL723</f>
        <v>0</v>
      </c>
      <c r="AM723" s="677"/>
      <c r="AN723" s="671">
        <f>'報告書（事業主控）'!AN723</f>
        <v>0</v>
      </c>
      <c r="AO723" s="672"/>
      <c r="AP723" s="672"/>
      <c r="AQ723" s="672"/>
      <c r="AR723" s="672"/>
      <c r="AS723" s="75"/>
      <c r="AT723" s="85"/>
    </row>
    <row r="724" spans="2:46" ht="18" customHeight="1">
      <c r="B724" s="697">
        <f>'報告書（事業主控）'!B724</f>
        <v>0</v>
      </c>
      <c r="C724" s="698"/>
      <c r="D724" s="698"/>
      <c r="E724" s="698"/>
      <c r="F724" s="698"/>
      <c r="G724" s="698"/>
      <c r="H724" s="698"/>
      <c r="I724" s="699"/>
      <c r="J724" s="697">
        <f>'報告書（事業主控）'!J724</f>
        <v>0</v>
      </c>
      <c r="K724" s="698"/>
      <c r="L724" s="698"/>
      <c r="M724" s="698"/>
      <c r="N724" s="703"/>
      <c r="O724" s="110">
        <f>'報告書（事業主控）'!O724</f>
        <v>0</v>
      </c>
      <c r="P724" s="92" t="s">
        <v>45</v>
      </c>
      <c r="Q724" s="110">
        <f>'報告書（事業主控）'!Q724</f>
        <v>0</v>
      </c>
      <c r="R724" s="92" t="s">
        <v>46</v>
      </c>
      <c r="S724" s="110">
        <f>'報告書（事業主控）'!S724</f>
        <v>0</v>
      </c>
      <c r="T724" s="705" t="s">
        <v>47</v>
      </c>
      <c r="U724" s="705"/>
      <c r="V724" s="707">
        <f>'報告書（事業主控）'!V724</f>
        <v>0</v>
      </c>
      <c r="W724" s="708"/>
      <c r="X724" s="708"/>
      <c r="Y724" s="97"/>
      <c r="Z724" s="70"/>
      <c r="AA724" s="113"/>
      <c r="AB724" s="113"/>
      <c r="AC724" s="97"/>
      <c r="AD724" s="70"/>
      <c r="AE724" s="113"/>
      <c r="AF724" s="113"/>
      <c r="AG724" s="97"/>
      <c r="AH724" s="674">
        <f>'報告書（事業主控）'!AH724</f>
        <v>0</v>
      </c>
      <c r="AI724" s="675"/>
      <c r="AJ724" s="675"/>
      <c r="AK724" s="676"/>
      <c r="AL724" s="70"/>
      <c r="AM724" s="71"/>
      <c r="AN724" s="674">
        <f>'報告書（事業主控）'!AN724</f>
        <v>0</v>
      </c>
      <c r="AO724" s="675"/>
      <c r="AP724" s="675"/>
      <c r="AQ724" s="675"/>
      <c r="AR724" s="675"/>
      <c r="AS724" s="114"/>
      <c r="AT724" s="85"/>
    </row>
    <row r="725" spans="2:46" ht="18" customHeight="1">
      <c r="B725" s="700"/>
      <c r="C725" s="701"/>
      <c r="D725" s="701"/>
      <c r="E725" s="701"/>
      <c r="F725" s="701"/>
      <c r="G725" s="701"/>
      <c r="H725" s="701"/>
      <c r="I725" s="702"/>
      <c r="J725" s="700"/>
      <c r="K725" s="701"/>
      <c r="L725" s="701"/>
      <c r="M725" s="701"/>
      <c r="N725" s="704"/>
      <c r="O725" s="115">
        <f>'報告書（事業主控）'!O725</f>
        <v>0</v>
      </c>
      <c r="P725" s="116" t="s">
        <v>45</v>
      </c>
      <c r="Q725" s="115">
        <f>'報告書（事業主控）'!Q725</f>
        <v>0</v>
      </c>
      <c r="R725" s="116" t="s">
        <v>46</v>
      </c>
      <c r="S725" s="115">
        <f>'報告書（事業主控）'!S725</f>
        <v>0</v>
      </c>
      <c r="T725" s="706" t="s">
        <v>48</v>
      </c>
      <c r="U725" s="706"/>
      <c r="V725" s="678">
        <f>'報告書（事業主控）'!V725</f>
        <v>0</v>
      </c>
      <c r="W725" s="679"/>
      <c r="X725" s="679"/>
      <c r="Y725" s="679"/>
      <c r="Z725" s="678">
        <f>'報告書（事業主控）'!Z725</f>
        <v>0</v>
      </c>
      <c r="AA725" s="679"/>
      <c r="AB725" s="679"/>
      <c r="AC725" s="679"/>
      <c r="AD725" s="678">
        <f>'報告書（事業主控）'!AD725</f>
        <v>0</v>
      </c>
      <c r="AE725" s="679"/>
      <c r="AF725" s="679"/>
      <c r="AG725" s="679"/>
      <c r="AH725" s="678">
        <f>'報告書（事業主控）'!AH725</f>
        <v>0</v>
      </c>
      <c r="AI725" s="679"/>
      <c r="AJ725" s="679"/>
      <c r="AK725" s="680"/>
      <c r="AL725" s="407">
        <f>'報告書（事業主控）'!AL725</f>
        <v>0</v>
      </c>
      <c r="AM725" s="677"/>
      <c r="AN725" s="671">
        <f>'報告書（事業主控）'!AN725</f>
        <v>0</v>
      </c>
      <c r="AO725" s="672"/>
      <c r="AP725" s="672"/>
      <c r="AQ725" s="672"/>
      <c r="AR725" s="672"/>
      <c r="AS725" s="75"/>
      <c r="AT725" s="85"/>
    </row>
    <row r="726" spans="2:46" ht="18" customHeight="1">
      <c r="B726" s="697">
        <f>'報告書（事業主控）'!B726</f>
        <v>0</v>
      </c>
      <c r="C726" s="698"/>
      <c r="D726" s="698"/>
      <c r="E726" s="698"/>
      <c r="F726" s="698"/>
      <c r="G726" s="698"/>
      <c r="H726" s="698"/>
      <c r="I726" s="699"/>
      <c r="J726" s="697">
        <f>'報告書（事業主控）'!J726</f>
        <v>0</v>
      </c>
      <c r="K726" s="698"/>
      <c r="L726" s="698"/>
      <c r="M726" s="698"/>
      <c r="N726" s="703"/>
      <c r="O726" s="110">
        <f>'報告書（事業主控）'!O726</f>
        <v>0</v>
      </c>
      <c r="P726" s="92" t="s">
        <v>45</v>
      </c>
      <c r="Q726" s="110">
        <f>'報告書（事業主控）'!Q726</f>
        <v>0</v>
      </c>
      <c r="R726" s="92" t="s">
        <v>46</v>
      </c>
      <c r="S726" s="110">
        <f>'報告書（事業主控）'!S726</f>
        <v>0</v>
      </c>
      <c r="T726" s="705" t="s">
        <v>47</v>
      </c>
      <c r="U726" s="705"/>
      <c r="V726" s="707">
        <f>'報告書（事業主控）'!V726</f>
        <v>0</v>
      </c>
      <c r="W726" s="708"/>
      <c r="X726" s="708"/>
      <c r="Y726" s="97"/>
      <c r="Z726" s="70"/>
      <c r="AA726" s="113"/>
      <c r="AB726" s="113"/>
      <c r="AC726" s="97"/>
      <c r="AD726" s="70"/>
      <c r="AE726" s="113"/>
      <c r="AF726" s="113"/>
      <c r="AG726" s="97"/>
      <c r="AH726" s="674">
        <f>'報告書（事業主控）'!AH726</f>
        <v>0</v>
      </c>
      <c r="AI726" s="675"/>
      <c r="AJ726" s="675"/>
      <c r="AK726" s="676"/>
      <c r="AL726" s="70"/>
      <c r="AM726" s="71"/>
      <c r="AN726" s="674">
        <f>'報告書（事業主控）'!AN726</f>
        <v>0</v>
      </c>
      <c r="AO726" s="675"/>
      <c r="AP726" s="675"/>
      <c r="AQ726" s="675"/>
      <c r="AR726" s="675"/>
      <c r="AS726" s="114"/>
      <c r="AT726" s="85"/>
    </row>
    <row r="727" spans="2:46" ht="18" customHeight="1">
      <c r="B727" s="700"/>
      <c r="C727" s="701"/>
      <c r="D727" s="701"/>
      <c r="E727" s="701"/>
      <c r="F727" s="701"/>
      <c r="G727" s="701"/>
      <c r="H727" s="701"/>
      <c r="I727" s="702"/>
      <c r="J727" s="700"/>
      <c r="K727" s="701"/>
      <c r="L727" s="701"/>
      <c r="M727" s="701"/>
      <c r="N727" s="704"/>
      <c r="O727" s="115">
        <f>'報告書（事業主控）'!O727</f>
        <v>0</v>
      </c>
      <c r="P727" s="116" t="s">
        <v>45</v>
      </c>
      <c r="Q727" s="115">
        <f>'報告書（事業主控）'!Q727</f>
        <v>0</v>
      </c>
      <c r="R727" s="116" t="s">
        <v>46</v>
      </c>
      <c r="S727" s="115">
        <f>'報告書（事業主控）'!S727</f>
        <v>0</v>
      </c>
      <c r="T727" s="706" t="s">
        <v>48</v>
      </c>
      <c r="U727" s="706"/>
      <c r="V727" s="678">
        <f>'報告書（事業主控）'!V727</f>
        <v>0</v>
      </c>
      <c r="W727" s="679"/>
      <c r="X727" s="679"/>
      <c r="Y727" s="679"/>
      <c r="Z727" s="678">
        <f>'報告書（事業主控）'!Z727</f>
        <v>0</v>
      </c>
      <c r="AA727" s="679"/>
      <c r="AB727" s="679"/>
      <c r="AC727" s="679"/>
      <c r="AD727" s="678">
        <f>'報告書（事業主控）'!AD727</f>
        <v>0</v>
      </c>
      <c r="AE727" s="679"/>
      <c r="AF727" s="679"/>
      <c r="AG727" s="679"/>
      <c r="AH727" s="678">
        <f>'報告書（事業主控）'!AH727</f>
        <v>0</v>
      </c>
      <c r="AI727" s="679"/>
      <c r="AJ727" s="679"/>
      <c r="AK727" s="680"/>
      <c r="AL727" s="407">
        <f>'報告書（事業主控）'!AL727</f>
        <v>0</v>
      </c>
      <c r="AM727" s="677"/>
      <c r="AN727" s="671">
        <f>'報告書（事業主控）'!AN727</f>
        <v>0</v>
      </c>
      <c r="AO727" s="672"/>
      <c r="AP727" s="672"/>
      <c r="AQ727" s="672"/>
      <c r="AR727" s="672"/>
      <c r="AS727" s="75"/>
      <c r="AT727" s="85"/>
    </row>
    <row r="728" spans="2:46" ht="18" customHeight="1">
      <c r="B728" s="697">
        <f>'報告書（事業主控）'!B728</f>
        <v>0</v>
      </c>
      <c r="C728" s="698"/>
      <c r="D728" s="698"/>
      <c r="E728" s="698"/>
      <c r="F728" s="698"/>
      <c r="G728" s="698"/>
      <c r="H728" s="698"/>
      <c r="I728" s="699"/>
      <c r="J728" s="697">
        <f>'報告書（事業主控）'!J728</f>
        <v>0</v>
      </c>
      <c r="K728" s="698"/>
      <c r="L728" s="698"/>
      <c r="M728" s="698"/>
      <c r="N728" s="703"/>
      <c r="O728" s="110">
        <f>'報告書（事業主控）'!O728</f>
        <v>0</v>
      </c>
      <c r="P728" s="92" t="s">
        <v>45</v>
      </c>
      <c r="Q728" s="110">
        <f>'報告書（事業主控）'!Q728</f>
        <v>0</v>
      </c>
      <c r="R728" s="92" t="s">
        <v>46</v>
      </c>
      <c r="S728" s="110">
        <f>'報告書（事業主控）'!S728</f>
        <v>0</v>
      </c>
      <c r="T728" s="705" t="s">
        <v>47</v>
      </c>
      <c r="U728" s="705"/>
      <c r="V728" s="707">
        <f>'報告書（事業主控）'!V728</f>
        <v>0</v>
      </c>
      <c r="W728" s="708"/>
      <c r="X728" s="708"/>
      <c r="Y728" s="97"/>
      <c r="Z728" s="70"/>
      <c r="AA728" s="113"/>
      <c r="AB728" s="113"/>
      <c r="AC728" s="97"/>
      <c r="AD728" s="70"/>
      <c r="AE728" s="113"/>
      <c r="AF728" s="113"/>
      <c r="AG728" s="97"/>
      <c r="AH728" s="674">
        <f>'報告書（事業主控）'!AH728</f>
        <v>0</v>
      </c>
      <c r="AI728" s="675"/>
      <c r="AJ728" s="675"/>
      <c r="AK728" s="676"/>
      <c r="AL728" s="70"/>
      <c r="AM728" s="71"/>
      <c r="AN728" s="674">
        <f>'報告書（事業主控）'!AN728</f>
        <v>0</v>
      </c>
      <c r="AO728" s="675"/>
      <c r="AP728" s="675"/>
      <c r="AQ728" s="675"/>
      <c r="AR728" s="675"/>
      <c r="AS728" s="114"/>
      <c r="AT728" s="85"/>
    </row>
    <row r="729" spans="2:46" ht="18" customHeight="1">
      <c r="B729" s="700"/>
      <c r="C729" s="701"/>
      <c r="D729" s="701"/>
      <c r="E729" s="701"/>
      <c r="F729" s="701"/>
      <c r="G729" s="701"/>
      <c r="H729" s="701"/>
      <c r="I729" s="702"/>
      <c r="J729" s="700"/>
      <c r="K729" s="701"/>
      <c r="L729" s="701"/>
      <c r="M729" s="701"/>
      <c r="N729" s="704"/>
      <c r="O729" s="115">
        <f>'報告書（事業主控）'!O729</f>
        <v>0</v>
      </c>
      <c r="P729" s="116" t="s">
        <v>45</v>
      </c>
      <c r="Q729" s="115">
        <f>'報告書（事業主控）'!Q729</f>
        <v>0</v>
      </c>
      <c r="R729" s="116" t="s">
        <v>46</v>
      </c>
      <c r="S729" s="115">
        <f>'報告書（事業主控）'!S729</f>
        <v>0</v>
      </c>
      <c r="T729" s="706" t="s">
        <v>48</v>
      </c>
      <c r="U729" s="706"/>
      <c r="V729" s="678">
        <f>'報告書（事業主控）'!V729</f>
        <v>0</v>
      </c>
      <c r="W729" s="679"/>
      <c r="X729" s="679"/>
      <c r="Y729" s="679"/>
      <c r="Z729" s="678">
        <f>'報告書（事業主控）'!Z729</f>
        <v>0</v>
      </c>
      <c r="AA729" s="679"/>
      <c r="AB729" s="679"/>
      <c r="AC729" s="679"/>
      <c r="AD729" s="678">
        <f>'報告書（事業主控）'!AD729</f>
        <v>0</v>
      </c>
      <c r="AE729" s="679"/>
      <c r="AF729" s="679"/>
      <c r="AG729" s="679"/>
      <c r="AH729" s="678">
        <f>'報告書（事業主控）'!AH729</f>
        <v>0</v>
      </c>
      <c r="AI729" s="679"/>
      <c r="AJ729" s="679"/>
      <c r="AK729" s="680"/>
      <c r="AL729" s="407">
        <f>'報告書（事業主控）'!AL729</f>
        <v>0</v>
      </c>
      <c r="AM729" s="677"/>
      <c r="AN729" s="671">
        <f>'報告書（事業主控）'!AN729</f>
        <v>0</v>
      </c>
      <c r="AO729" s="672"/>
      <c r="AP729" s="672"/>
      <c r="AQ729" s="672"/>
      <c r="AR729" s="672"/>
      <c r="AS729" s="75"/>
      <c r="AT729" s="85"/>
    </row>
    <row r="730" spans="2:46" ht="18" customHeight="1">
      <c r="B730" s="697">
        <f>'報告書（事業主控）'!B730</f>
        <v>0</v>
      </c>
      <c r="C730" s="698"/>
      <c r="D730" s="698"/>
      <c r="E730" s="698"/>
      <c r="F730" s="698"/>
      <c r="G730" s="698"/>
      <c r="H730" s="698"/>
      <c r="I730" s="699"/>
      <c r="J730" s="697">
        <f>'報告書（事業主控）'!J730</f>
        <v>0</v>
      </c>
      <c r="K730" s="698"/>
      <c r="L730" s="698"/>
      <c r="M730" s="698"/>
      <c r="N730" s="703"/>
      <c r="O730" s="110">
        <f>'報告書（事業主控）'!O730</f>
        <v>0</v>
      </c>
      <c r="P730" s="92" t="s">
        <v>45</v>
      </c>
      <c r="Q730" s="110">
        <f>'報告書（事業主控）'!Q730</f>
        <v>0</v>
      </c>
      <c r="R730" s="92" t="s">
        <v>46</v>
      </c>
      <c r="S730" s="110">
        <f>'報告書（事業主控）'!S730</f>
        <v>0</v>
      </c>
      <c r="T730" s="705" t="s">
        <v>47</v>
      </c>
      <c r="U730" s="705"/>
      <c r="V730" s="707">
        <f>'報告書（事業主控）'!V730</f>
        <v>0</v>
      </c>
      <c r="W730" s="708"/>
      <c r="X730" s="708"/>
      <c r="Y730" s="97"/>
      <c r="Z730" s="70"/>
      <c r="AA730" s="113"/>
      <c r="AB730" s="113"/>
      <c r="AC730" s="97"/>
      <c r="AD730" s="70"/>
      <c r="AE730" s="113"/>
      <c r="AF730" s="113"/>
      <c r="AG730" s="97"/>
      <c r="AH730" s="674">
        <f>'報告書（事業主控）'!AH730</f>
        <v>0</v>
      </c>
      <c r="AI730" s="675"/>
      <c r="AJ730" s="675"/>
      <c r="AK730" s="676"/>
      <c r="AL730" s="70"/>
      <c r="AM730" s="71"/>
      <c r="AN730" s="674">
        <f>'報告書（事業主控）'!AN730</f>
        <v>0</v>
      </c>
      <c r="AO730" s="675"/>
      <c r="AP730" s="675"/>
      <c r="AQ730" s="675"/>
      <c r="AR730" s="675"/>
      <c r="AS730" s="114"/>
      <c r="AT730" s="85"/>
    </row>
    <row r="731" spans="2:46" ht="18" customHeight="1">
      <c r="B731" s="700"/>
      <c r="C731" s="701"/>
      <c r="D731" s="701"/>
      <c r="E731" s="701"/>
      <c r="F731" s="701"/>
      <c r="G731" s="701"/>
      <c r="H731" s="701"/>
      <c r="I731" s="702"/>
      <c r="J731" s="700"/>
      <c r="K731" s="701"/>
      <c r="L731" s="701"/>
      <c r="M731" s="701"/>
      <c r="N731" s="704"/>
      <c r="O731" s="115">
        <f>'報告書（事業主控）'!O731</f>
        <v>0</v>
      </c>
      <c r="P731" s="116" t="s">
        <v>45</v>
      </c>
      <c r="Q731" s="115">
        <f>'報告書（事業主控）'!Q731</f>
        <v>0</v>
      </c>
      <c r="R731" s="116" t="s">
        <v>46</v>
      </c>
      <c r="S731" s="115">
        <f>'報告書（事業主控）'!S731</f>
        <v>0</v>
      </c>
      <c r="T731" s="706" t="s">
        <v>48</v>
      </c>
      <c r="U731" s="706"/>
      <c r="V731" s="678">
        <f>'報告書（事業主控）'!V731</f>
        <v>0</v>
      </c>
      <c r="W731" s="679"/>
      <c r="X731" s="679"/>
      <c r="Y731" s="679"/>
      <c r="Z731" s="678">
        <f>'報告書（事業主控）'!Z731</f>
        <v>0</v>
      </c>
      <c r="AA731" s="679"/>
      <c r="AB731" s="679"/>
      <c r="AC731" s="679"/>
      <c r="AD731" s="678">
        <f>'報告書（事業主控）'!AD731</f>
        <v>0</v>
      </c>
      <c r="AE731" s="679"/>
      <c r="AF731" s="679"/>
      <c r="AG731" s="679"/>
      <c r="AH731" s="678">
        <f>'報告書（事業主控）'!AH731</f>
        <v>0</v>
      </c>
      <c r="AI731" s="679"/>
      <c r="AJ731" s="679"/>
      <c r="AK731" s="680"/>
      <c r="AL731" s="407">
        <f>'報告書（事業主控）'!AL731</f>
        <v>0</v>
      </c>
      <c r="AM731" s="677"/>
      <c r="AN731" s="671">
        <f>'報告書（事業主控）'!AN731</f>
        <v>0</v>
      </c>
      <c r="AO731" s="672"/>
      <c r="AP731" s="672"/>
      <c r="AQ731" s="672"/>
      <c r="AR731" s="672"/>
      <c r="AS731" s="75"/>
      <c r="AT731" s="85"/>
    </row>
    <row r="732" spans="2:46" ht="18" customHeight="1">
      <c r="B732" s="697">
        <f>'報告書（事業主控）'!B732</f>
        <v>0</v>
      </c>
      <c r="C732" s="698"/>
      <c r="D732" s="698"/>
      <c r="E732" s="698"/>
      <c r="F732" s="698"/>
      <c r="G732" s="698"/>
      <c r="H732" s="698"/>
      <c r="I732" s="699"/>
      <c r="J732" s="697">
        <f>'報告書（事業主控）'!J732</f>
        <v>0</v>
      </c>
      <c r="K732" s="698"/>
      <c r="L732" s="698"/>
      <c r="M732" s="698"/>
      <c r="N732" s="703"/>
      <c r="O732" s="110">
        <f>'報告書（事業主控）'!O732</f>
        <v>0</v>
      </c>
      <c r="P732" s="92" t="s">
        <v>45</v>
      </c>
      <c r="Q732" s="110">
        <f>'報告書（事業主控）'!Q732</f>
        <v>0</v>
      </c>
      <c r="R732" s="92" t="s">
        <v>46</v>
      </c>
      <c r="S732" s="110">
        <f>'報告書（事業主控）'!S732</f>
        <v>0</v>
      </c>
      <c r="T732" s="705" t="s">
        <v>47</v>
      </c>
      <c r="U732" s="705"/>
      <c r="V732" s="707">
        <f>'報告書（事業主控）'!V732</f>
        <v>0</v>
      </c>
      <c r="W732" s="708"/>
      <c r="X732" s="708"/>
      <c r="Y732" s="97"/>
      <c r="Z732" s="70"/>
      <c r="AA732" s="113"/>
      <c r="AB732" s="113"/>
      <c r="AC732" s="97"/>
      <c r="AD732" s="70"/>
      <c r="AE732" s="113"/>
      <c r="AF732" s="113"/>
      <c r="AG732" s="97"/>
      <c r="AH732" s="674">
        <f>'報告書（事業主控）'!AH732</f>
        <v>0</v>
      </c>
      <c r="AI732" s="675"/>
      <c r="AJ732" s="675"/>
      <c r="AK732" s="676"/>
      <c r="AL732" s="70"/>
      <c r="AM732" s="71"/>
      <c r="AN732" s="674">
        <f>'報告書（事業主控）'!AN732</f>
        <v>0</v>
      </c>
      <c r="AO732" s="675"/>
      <c r="AP732" s="675"/>
      <c r="AQ732" s="675"/>
      <c r="AR732" s="675"/>
      <c r="AS732" s="114"/>
      <c r="AT732" s="85"/>
    </row>
    <row r="733" spans="2:46" ht="18" customHeight="1">
      <c r="B733" s="700"/>
      <c r="C733" s="701"/>
      <c r="D733" s="701"/>
      <c r="E733" s="701"/>
      <c r="F733" s="701"/>
      <c r="G733" s="701"/>
      <c r="H733" s="701"/>
      <c r="I733" s="702"/>
      <c r="J733" s="700"/>
      <c r="K733" s="701"/>
      <c r="L733" s="701"/>
      <c r="M733" s="701"/>
      <c r="N733" s="704"/>
      <c r="O733" s="115">
        <f>'報告書（事業主控）'!O733</f>
        <v>0</v>
      </c>
      <c r="P733" s="116" t="s">
        <v>45</v>
      </c>
      <c r="Q733" s="115">
        <f>'報告書（事業主控）'!Q733</f>
        <v>0</v>
      </c>
      <c r="R733" s="116" t="s">
        <v>46</v>
      </c>
      <c r="S733" s="115">
        <f>'報告書（事業主控）'!S733</f>
        <v>0</v>
      </c>
      <c r="T733" s="706" t="s">
        <v>48</v>
      </c>
      <c r="U733" s="706"/>
      <c r="V733" s="678">
        <f>'報告書（事業主控）'!V733</f>
        <v>0</v>
      </c>
      <c r="W733" s="679"/>
      <c r="X733" s="679"/>
      <c r="Y733" s="679"/>
      <c r="Z733" s="678">
        <f>'報告書（事業主控）'!Z733</f>
        <v>0</v>
      </c>
      <c r="AA733" s="679"/>
      <c r="AB733" s="679"/>
      <c r="AC733" s="679"/>
      <c r="AD733" s="678">
        <f>'報告書（事業主控）'!AD733</f>
        <v>0</v>
      </c>
      <c r="AE733" s="679"/>
      <c r="AF733" s="679"/>
      <c r="AG733" s="679"/>
      <c r="AH733" s="678">
        <f>'報告書（事業主控）'!AH733</f>
        <v>0</v>
      </c>
      <c r="AI733" s="679"/>
      <c r="AJ733" s="679"/>
      <c r="AK733" s="680"/>
      <c r="AL733" s="407">
        <f>'報告書（事業主控）'!AL733</f>
        <v>0</v>
      </c>
      <c r="AM733" s="677"/>
      <c r="AN733" s="671">
        <f>'報告書（事業主控）'!AN733</f>
        <v>0</v>
      </c>
      <c r="AO733" s="672"/>
      <c r="AP733" s="672"/>
      <c r="AQ733" s="672"/>
      <c r="AR733" s="672"/>
      <c r="AS733" s="75"/>
      <c r="AT733" s="85"/>
    </row>
    <row r="734" spans="2:46" ht="18" customHeight="1">
      <c r="B734" s="430" t="s">
        <v>134</v>
      </c>
      <c r="C734" s="431"/>
      <c r="D734" s="431"/>
      <c r="E734" s="432"/>
      <c r="F734" s="688">
        <f>'報告書（事業主控）'!F734</f>
        <v>0</v>
      </c>
      <c r="G734" s="689"/>
      <c r="H734" s="689"/>
      <c r="I734" s="689"/>
      <c r="J734" s="689"/>
      <c r="K734" s="689"/>
      <c r="L734" s="689"/>
      <c r="M734" s="689"/>
      <c r="N734" s="690"/>
      <c r="O734" s="786" t="s">
        <v>62</v>
      </c>
      <c r="P734" s="787"/>
      <c r="Q734" s="787"/>
      <c r="R734" s="787"/>
      <c r="S734" s="787"/>
      <c r="T734" s="787"/>
      <c r="U734" s="788"/>
      <c r="V734" s="674">
        <f>'報告書（事業主控）'!V734</f>
        <v>0</v>
      </c>
      <c r="W734" s="675"/>
      <c r="X734" s="675"/>
      <c r="Y734" s="676"/>
      <c r="Z734" s="70"/>
      <c r="AA734" s="113"/>
      <c r="AB734" s="113"/>
      <c r="AC734" s="97"/>
      <c r="AD734" s="70"/>
      <c r="AE734" s="113"/>
      <c r="AF734" s="113"/>
      <c r="AG734" s="97"/>
      <c r="AH734" s="674">
        <f>'報告書（事業主控）'!AH734</f>
        <v>0</v>
      </c>
      <c r="AI734" s="675"/>
      <c r="AJ734" s="675"/>
      <c r="AK734" s="676"/>
      <c r="AL734" s="70"/>
      <c r="AM734" s="71"/>
      <c r="AN734" s="674">
        <f>'報告書（事業主控）'!AN734</f>
        <v>0</v>
      </c>
      <c r="AO734" s="675"/>
      <c r="AP734" s="675"/>
      <c r="AQ734" s="675"/>
      <c r="AR734" s="675"/>
      <c r="AS734" s="114"/>
      <c r="AT734" s="85"/>
    </row>
    <row r="735" spans="2:46" ht="18" customHeight="1">
      <c r="B735" s="433"/>
      <c r="C735" s="434"/>
      <c r="D735" s="434"/>
      <c r="E735" s="435"/>
      <c r="F735" s="691"/>
      <c r="G735" s="692"/>
      <c r="H735" s="692"/>
      <c r="I735" s="692"/>
      <c r="J735" s="692"/>
      <c r="K735" s="692"/>
      <c r="L735" s="692"/>
      <c r="M735" s="692"/>
      <c r="N735" s="693"/>
      <c r="O735" s="789"/>
      <c r="P735" s="790"/>
      <c r="Q735" s="790"/>
      <c r="R735" s="790"/>
      <c r="S735" s="790"/>
      <c r="T735" s="790"/>
      <c r="U735" s="791"/>
      <c r="V735" s="401">
        <f>'報告書（事業主控）'!V735</f>
        <v>0</v>
      </c>
      <c r="W735" s="640"/>
      <c r="X735" s="640"/>
      <c r="Y735" s="643"/>
      <c r="Z735" s="401">
        <f>'報告書（事業主控）'!Z735</f>
        <v>0</v>
      </c>
      <c r="AA735" s="641"/>
      <c r="AB735" s="641"/>
      <c r="AC735" s="642"/>
      <c r="AD735" s="401">
        <f>'報告書（事業主控）'!AD735</f>
        <v>0</v>
      </c>
      <c r="AE735" s="641"/>
      <c r="AF735" s="641"/>
      <c r="AG735" s="642"/>
      <c r="AH735" s="401">
        <f>'報告書（事業主控）'!AH735</f>
        <v>0</v>
      </c>
      <c r="AI735" s="402"/>
      <c r="AJ735" s="402"/>
      <c r="AK735" s="402"/>
      <c r="AL735" s="340"/>
      <c r="AM735" s="341"/>
      <c r="AN735" s="401">
        <f>'報告書（事業主控）'!AN735</f>
        <v>0</v>
      </c>
      <c r="AO735" s="640"/>
      <c r="AP735" s="640"/>
      <c r="AQ735" s="640"/>
      <c r="AR735" s="640"/>
      <c r="AS735" s="327"/>
      <c r="AT735" s="85"/>
    </row>
    <row r="736" spans="2:46" ht="18" customHeight="1">
      <c r="B736" s="436"/>
      <c r="C736" s="437"/>
      <c r="D736" s="437"/>
      <c r="E736" s="438"/>
      <c r="F736" s="694"/>
      <c r="G736" s="695"/>
      <c r="H736" s="695"/>
      <c r="I736" s="695"/>
      <c r="J736" s="695"/>
      <c r="K736" s="695"/>
      <c r="L736" s="695"/>
      <c r="M736" s="695"/>
      <c r="N736" s="696"/>
      <c r="O736" s="792"/>
      <c r="P736" s="793"/>
      <c r="Q736" s="793"/>
      <c r="R736" s="793"/>
      <c r="S736" s="793"/>
      <c r="T736" s="793"/>
      <c r="U736" s="794"/>
      <c r="V736" s="671">
        <f>'報告書（事業主控）'!V736</f>
        <v>0</v>
      </c>
      <c r="W736" s="672"/>
      <c r="X736" s="672"/>
      <c r="Y736" s="673"/>
      <c r="Z736" s="671">
        <f>'報告書（事業主控）'!Z736</f>
        <v>0</v>
      </c>
      <c r="AA736" s="672"/>
      <c r="AB736" s="672"/>
      <c r="AC736" s="673"/>
      <c r="AD736" s="671">
        <f>'報告書（事業主控）'!AD736</f>
        <v>0</v>
      </c>
      <c r="AE736" s="672"/>
      <c r="AF736" s="672"/>
      <c r="AG736" s="673"/>
      <c r="AH736" s="671">
        <f>'報告書（事業主控）'!AH736</f>
        <v>0</v>
      </c>
      <c r="AI736" s="672"/>
      <c r="AJ736" s="672"/>
      <c r="AK736" s="673"/>
      <c r="AL736" s="74"/>
      <c r="AM736" s="75"/>
      <c r="AN736" s="671">
        <f>'報告書（事業主控）'!AN736</f>
        <v>0</v>
      </c>
      <c r="AO736" s="672"/>
      <c r="AP736" s="672"/>
      <c r="AQ736" s="672"/>
      <c r="AR736" s="672"/>
      <c r="AS736" s="75"/>
      <c r="AT736" s="85"/>
    </row>
    <row r="737" spans="2:46" ht="18" customHeight="1">
      <c r="AN737" s="670">
        <f>'報告書（事業主控）'!AN737:AR737</f>
        <v>0</v>
      </c>
      <c r="AO737" s="670"/>
      <c r="AP737" s="670"/>
      <c r="AQ737" s="670"/>
      <c r="AR737" s="670"/>
      <c r="AS737" s="85"/>
      <c r="AT737" s="85"/>
    </row>
    <row r="738" spans="2:46" ht="31.5" customHeight="1">
      <c r="AN738" s="132"/>
      <c r="AO738" s="132"/>
      <c r="AP738" s="132"/>
      <c r="AQ738" s="132"/>
      <c r="AR738" s="132"/>
      <c r="AS738" s="85"/>
      <c r="AT738" s="85"/>
    </row>
    <row r="739" spans="2:46" ht="7.5" customHeight="1">
      <c r="X739" s="84"/>
      <c r="Y739" s="84"/>
      <c r="Z739" s="85"/>
      <c r="AA739" s="85"/>
      <c r="AB739" s="85"/>
      <c r="AC739" s="85"/>
      <c r="AD739" s="85"/>
      <c r="AE739" s="85"/>
      <c r="AF739" s="85"/>
      <c r="AG739" s="85"/>
      <c r="AH739" s="85"/>
      <c r="AI739" s="85"/>
      <c r="AJ739" s="85"/>
      <c r="AK739" s="85"/>
      <c r="AL739" s="85"/>
      <c r="AM739" s="85"/>
      <c r="AN739" s="85"/>
      <c r="AO739" s="85"/>
      <c r="AP739" s="85"/>
      <c r="AQ739" s="85"/>
      <c r="AR739" s="85"/>
      <c r="AS739" s="85"/>
    </row>
    <row r="740" spans="2:46" ht="10.5" customHeight="1">
      <c r="X740" s="84"/>
      <c r="Y740" s="84"/>
      <c r="Z740" s="85"/>
      <c r="AA740" s="85"/>
      <c r="AB740" s="85"/>
      <c r="AC740" s="85"/>
      <c r="AD740" s="85"/>
      <c r="AE740" s="85"/>
      <c r="AF740" s="85"/>
      <c r="AG740" s="85"/>
      <c r="AH740" s="85"/>
      <c r="AI740" s="85"/>
      <c r="AJ740" s="85"/>
      <c r="AK740" s="85"/>
      <c r="AL740" s="85"/>
      <c r="AM740" s="85"/>
      <c r="AN740" s="85"/>
      <c r="AO740" s="85"/>
      <c r="AP740" s="85"/>
      <c r="AQ740" s="85"/>
      <c r="AR740" s="85"/>
      <c r="AS740" s="85"/>
    </row>
    <row r="741" spans="2:46" ht="5.25" customHeight="1">
      <c r="X741" s="84"/>
      <c r="Y741" s="84"/>
      <c r="Z741" s="85"/>
      <c r="AA741" s="85"/>
      <c r="AB741" s="85"/>
      <c r="AC741" s="85"/>
      <c r="AD741" s="85"/>
      <c r="AE741" s="85"/>
      <c r="AF741" s="85"/>
      <c r="AG741" s="85"/>
      <c r="AH741" s="85"/>
      <c r="AI741" s="85"/>
      <c r="AJ741" s="85"/>
      <c r="AK741" s="85"/>
      <c r="AL741" s="85"/>
      <c r="AM741" s="85"/>
      <c r="AN741" s="85"/>
      <c r="AO741" s="85"/>
      <c r="AP741" s="85"/>
      <c r="AQ741" s="85"/>
      <c r="AR741" s="85"/>
      <c r="AS741" s="85"/>
    </row>
    <row r="742" spans="2:46" ht="5.25" customHeight="1">
      <c r="X742" s="84"/>
      <c r="Y742" s="84"/>
      <c r="Z742" s="85"/>
      <c r="AA742" s="85"/>
      <c r="AB742" s="85"/>
      <c r="AC742" s="85"/>
      <c r="AD742" s="85"/>
      <c r="AE742" s="85"/>
      <c r="AF742" s="85"/>
      <c r="AG742" s="85"/>
      <c r="AH742" s="85"/>
      <c r="AI742" s="85"/>
      <c r="AJ742" s="85"/>
      <c r="AK742" s="85"/>
      <c r="AL742" s="85"/>
      <c r="AM742" s="85"/>
      <c r="AN742" s="85"/>
      <c r="AO742" s="85"/>
      <c r="AP742" s="85"/>
      <c r="AQ742" s="85"/>
      <c r="AR742" s="85"/>
      <c r="AS742" s="85"/>
    </row>
    <row r="743" spans="2:46" ht="5.25" customHeight="1">
      <c r="X743" s="84"/>
      <c r="Y743" s="84"/>
      <c r="Z743" s="85"/>
      <c r="AA743" s="85"/>
      <c r="AB743" s="85"/>
      <c r="AC743" s="85"/>
      <c r="AD743" s="85"/>
      <c r="AE743" s="85"/>
      <c r="AF743" s="85"/>
      <c r="AG743" s="85"/>
      <c r="AH743" s="85"/>
      <c r="AI743" s="85"/>
      <c r="AJ743" s="85"/>
      <c r="AK743" s="85"/>
      <c r="AL743" s="85"/>
      <c r="AM743" s="85"/>
      <c r="AN743" s="85"/>
      <c r="AO743" s="85"/>
      <c r="AP743" s="85"/>
      <c r="AQ743" s="85"/>
      <c r="AR743" s="85"/>
      <c r="AS743" s="85"/>
    </row>
    <row r="744" spans="2:46" ht="5.25" customHeight="1">
      <c r="X744" s="84"/>
      <c r="Y744" s="84"/>
      <c r="Z744" s="85"/>
      <c r="AA744" s="85"/>
      <c r="AB744" s="85"/>
      <c r="AC744" s="85"/>
      <c r="AD744" s="85"/>
      <c r="AE744" s="85"/>
      <c r="AF744" s="85"/>
      <c r="AG744" s="85"/>
      <c r="AH744" s="85"/>
      <c r="AI744" s="85"/>
      <c r="AJ744" s="85"/>
      <c r="AK744" s="85"/>
      <c r="AL744" s="85"/>
      <c r="AM744" s="85"/>
      <c r="AN744" s="85"/>
      <c r="AO744" s="85"/>
      <c r="AP744" s="85"/>
      <c r="AQ744" s="85"/>
      <c r="AR744" s="85"/>
      <c r="AS744" s="85"/>
    </row>
    <row r="745" spans="2:46" ht="17.25" customHeight="1">
      <c r="B745" s="86" t="s">
        <v>50</v>
      </c>
      <c r="L745" s="85"/>
      <c r="M745" s="85"/>
      <c r="N745" s="85"/>
      <c r="O745" s="85"/>
      <c r="P745" s="85"/>
      <c r="Q745" s="85"/>
      <c r="R745" s="85"/>
      <c r="S745" s="87"/>
      <c r="T745" s="87"/>
      <c r="U745" s="87"/>
      <c r="V745" s="87"/>
      <c r="W745" s="87"/>
      <c r="X745" s="85"/>
      <c r="Y745" s="85"/>
      <c r="Z745" s="85"/>
      <c r="AA745" s="85"/>
      <c r="AB745" s="85"/>
      <c r="AC745" s="85"/>
      <c r="AL745" s="88"/>
      <c r="AM745" s="88"/>
      <c r="AN745" s="88"/>
      <c r="AO745" s="88"/>
    </row>
    <row r="746" spans="2:46" ht="12.75" customHeight="1">
      <c r="L746" s="85"/>
      <c r="M746" s="89"/>
      <c r="N746" s="89"/>
      <c r="O746" s="89"/>
      <c r="P746" s="89"/>
      <c r="Q746" s="89"/>
      <c r="R746" s="89"/>
      <c r="S746" s="89"/>
      <c r="T746" s="90"/>
      <c r="U746" s="90"/>
      <c r="V746" s="90"/>
      <c r="W746" s="90"/>
      <c r="X746" s="90"/>
      <c r="Y746" s="90"/>
      <c r="Z746" s="90"/>
      <c r="AA746" s="89"/>
      <c r="AB746" s="89"/>
      <c r="AC746" s="89"/>
      <c r="AL746" s="88"/>
      <c r="AM746" s="850" t="s">
        <v>327</v>
      </c>
      <c r="AN746" s="851"/>
      <c r="AO746" s="851"/>
      <c r="AP746" s="852"/>
    </row>
    <row r="747" spans="2:46" ht="12.75" customHeight="1">
      <c r="L747" s="85"/>
      <c r="M747" s="89"/>
      <c r="N747" s="89"/>
      <c r="O747" s="89"/>
      <c r="P747" s="89"/>
      <c r="Q747" s="89"/>
      <c r="R747" s="89"/>
      <c r="S747" s="89"/>
      <c r="T747" s="90"/>
      <c r="U747" s="90"/>
      <c r="V747" s="90"/>
      <c r="W747" s="90"/>
      <c r="X747" s="90"/>
      <c r="Y747" s="90"/>
      <c r="Z747" s="90"/>
      <c r="AA747" s="89"/>
      <c r="AB747" s="89"/>
      <c r="AC747" s="89"/>
      <c r="AL747" s="88"/>
      <c r="AM747" s="853"/>
      <c r="AN747" s="854"/>
      <c r="AO747" s="854"/>
      <c r="AP747" s="855"/>
    </row>
    <row r="748" spans="2:46" ht="12.75" customHeight="1">
      <c r="L748" s="85"/>
      <c r="M748" s="89"/>
      <c r="N748" s="89"/>
      <c r="O748" s="89"/>
      <c r="P748" s="89"/>
      <c r="Q748" s="89"/>
      <c r="R748" s="89"/>
      <c r="S748" s="89"/>
      <c r="T748" s="89"/>
      <c r="U748" s="89"/>
      <c r="V748" s="89"/>
      <c r="W748" s="89"/>
      <c r="X748" s="89"/>
      <c r="Y748" s="89"/>
      <c r="Z748" s="89"/>
      <c r="AA748" s="89"/>
      <c r="AB748" s="89"/>
      <c r="AC748" s="89"/>
      <c r="AL748" s="88"/>
      <c r="AM748" s="88"/>
      <c r="AN748" s="396"/>
      <c r="AO748" s="396"/>
    </row>
    <row r="749" spans="2:46" ht="6" customHeight="1">
      <c r="L749" s="85"/>
      <c r="M749" s="89"/>
      <c r="N749" s="89"/>
      <c r="O749" s="89"/>
      <c r="P749" s="89"/>
      <c r="Q749" s="89"/>
      <c r="R749" s="89"/>
      <c r="S749" s="89"/>
      <c r="T749" s="89"/>
      <c r="U749" s="89"/>
      <c r="V749" s="89"/>
      <c r="W749" s="89"/>
      <c r="X749" s="89"/>
      <c r="Y749" s="89"/>
      <c r="Z749" s="89"/>
      <c r="AA749" s="89"/>
      <c r="AB749" s="89"/>
      <c r="AC749" s="89"/>
      <c r="AL749" s="88"/>
      <c r="AM749" s="88"/>
    </row>
    <row r="750" spans="2:46" ht="12.75" customHeight="1">
      <c r="B750" s="725" t="s">
        <v>2</v>
      </c>
      <c r="C750" s="726"/>
      <c r="D750" s="726"/>
      <c r="E750" s="726"/>
      <c r="F750" s="726"/>
      <c r="G750" s="726"/>
      <c r="H750" s="726"/>
      <c r="I750" s="726"/>
      <c r="J750" s="750" t="s">
        <v>10</v>
      </c>
      <c r="K750" s="750"/>
      <c r="L750" s="91" t="s">
        <v>3</v>
      </c>
      <c r="M750" s="750" t="s">
        <v>11</v>
      </c>
      <c r="N750" s="750"/>
      <c r="O750" s="756" t="s">
        <v>12</v>
      </c>
      <c r="P750" s="750"/>
      <c r="Q750" s="750"/>
      <c r="R750" s="750"/>
      <c r="S750" s="750"/>
      <c r="T750" s="750"/>
      <c r="U750" s="750" t="s">
        <v>13</v>
      </c>
      <c r="V750" s="750"/>
      <c r="W750" s="750"/>
      <c r="X750" s="85"/>
      <c r="Y750" s="85"/>
      <c r="Z750" s="85"/>
      <c r="AA750" s="85"/>
      <c r="AB750" s="85"/>
      <c r="AC750" s="85"/>
      <c r="AD750" s="92"/>
      <c r="AE750" s="92"/>
      <c r="AF750" s="92"/>
      <c r="AG750" s="92"/>
      <c r="AH750" s="92"/>
      <c r="AI750" s="92"/>
      <c r="AJ750" s="92"/>
      <c r="AK750" s="85"/>
      <c r="AL750" s="520">
        <f ca="1">$AL$9</f>
        <v>30</v>
      </c>
      <c r="AM750" s="521"/>
      <c r="AN750" s="681" t="s">
        <v>4</v>
      </c>
      <c r="AO750" s="681"/>
      <c r="AP750" s="521">
        <v>19</v>
      </c>
      <c r="AQ750" s="521"/>
      <c r="AR750" s="681" t="s">
        <v>5</v>
      </c>
      <c r="AS750" s="747"/>
      <c r="AT750" s="85"/>
    </row>
    <row r="751" spans="2:46" ht="13.5" customHeight="1">
      <c r="B751" s="726"/>
      <c r="C751" s="726"/>
      <c r="D751" s="726"/>
      <c r="E751" s="726"/>
      <c r="F751" s="726"/>
      <c r="G751" s="726"/>
      <c r="H751" s="726"/>
      <c r="I751" s="726"/>
      <c r="J751" s="535">
        <f>$J$10</f>
        <v>0</v>
      </c>
      <c r="K751" s="473">
        <f>$K$10</f>
        <v>0</v>
      </c>
      <c r="L751" s="537">
        <f>$L$10</f>
        <v>0</v>
      </c>
      <c r="M751" s="476">
        <f>$M$10</f>
        <v>0</v>
      </c>
      <c r="N751" s="473">
        <f>$N$10</f>
        <v>0</v>
      </c>
      <c r="O751" s="476">
        <f>$O$10</f>
        <v>0</v>
      </c>
      <c r="P751" s="470">
        <f>$P$10</f>
        <v>0</v>
      </c>
      <c r="Q751" s="470">
        <f>$Q$10</f>
        <v>0</v>
      </c>
      <c r="R751" s="470">
        <f>$R$10</f>
        <v>0</v>
      </c>
      <c r="S751" s="470">
        <f>$S$10</f>
        <v>0</v>
      </c>
      <c r="T751" s="473">
        <f>$T$10</f>
        <v>0</v>
      </c>
      <c r="U751" s="476">
        <f>$U$10</f>
        <v>0</v>
      </c>
      <c r="V751" s="470">
        <f>$V$10</f>
        <v>0</v>
      </c>
      <c r="W751" s="473">
        <f>$W$10</f>
        <v>0</v>
      </c>
      <c r="X751" s="85"/>
      <c r="Y751" s="85"/>
      <c r="Z751" s="85"/>
      <c r="AA751" s="85"/>
      <c r="AB751" s="85"/>
      <c r="AC751" s="85"/>
      <c r="AD751" s="92"/>
      <c r="AE751" s="92"/>
      <c r="AF751" s="92"/>
      <c r="AG751" s="92"/>
      <c r="AH751" s="92"/>
      <c r="AI751" s="92"/>
      <c r="AJ751" s="92"/>
      <c r="AK751" s="85"/>
      <c r="AL751" s="522"/>
      <c r="AM751" s="523"/>
      <c r="AN751" s="682"/>
      <c r="AO751" s="682"/>
      <c r="AP751" s="523"/>
      <c r="AQ751" s="523"/>
      <c r="AR751" s="682"/>
      <c r="AS751" s="764"/>
      <c r="AT751" s="85"/>
    </row>
    <row r="752" spans="2:46" ht="9" customHeight="1">
      <c r="B752" s="726"/>
      <c r="C752" s="726"/>
      <c r="D752" s="726"/>
      <c r="E752" s="726"/>
      <c r="F752" s="726"/>
      <c r="G752" s="726"/>
      <c r="H752" s="726"/>
      <c r="I752" s="726"/>
      <c r="J752" s="536"/>
      <c r="K752" s="474"/>
      <c r="L752" s="538"/>
      <c r="M752" s="477"/>
      <c r="N752" s="474"/>
      <c r="O752" s="477"/>
      <c r="P752" s="471"/>
      <c r="Q752" s="471"/>
      <c r="R752" s="471"/>
      <c r="S752" s="471"/>
      <c r="T752" s="474"/>
      <c r="U752" s="477"/>
      <c r="V752" s="471"/>
      <c r="W752" s="474"/>
      <c r="X752" s="85"/>
      <c r="Y752" s="85"/>
      <c r="Z752" s="85"/>
      <c r="AA752" s="85"/>
      <c r="AB752" s="85"/>
      <c r="AC752" s="85"/>
      <c r="AD752" s="92"/>
      <c r="AE752" s="92"/>
      <c r="AF752" s="92"/>
      <c r="AG752" s="92"/>
      <c r="AH752" s="92"/>
      <c r="AI752" s="92"/>
      <c r="AJ752" s="92"/>
      <c r="AK752" s="85"/>
      <c r="AL752" s="524"/>
      <c r="AM752" s="525"/>
      <c r="AN752" s="683"/>
      <c r="AO752" s="683"/>
      <c r="AP752" s="525"/>
      <c r="AQ752" s="525"/>
      <c r="AR752" s="683"/>
      <c r="AS752" s="749"/>
      <c r="AT752" s="85"/>
    </row>
    <row r="753" spans="2:46" ht="6" customHeight="1">
      <c r="B753" s="727"/>
      <c r="C753" s="727"/>
      <c r="D753" s="727"/>
      <c r="E753" s="727"/>
      <c r="F753" s="727"/>
      <c r="G753" s="727"/>
      <c r="H753" s="727"/>
      <c r="I753" s="727"/>
      <c r="J753" s="536"/>
      <c r="K753" s="475"/>
      <c r="L753" s="539"/>
      <c r="M753" s="478"/>
      <c r="N753" s="475"/>
      <c r="O753" s="478"/>
      <c r="P753" s="472"/>
      <c r="Q753" s="472"/>
      <c r="R753" s="472"/>
      <c r="S753" s="472"/>
      <c r="T753" s="475"/>
      <c r="U753" s="478"/>
      <c r="V753" s="472"/>
      <c r="W753" s="475"/>
      <c r="X753" s="85"/>
      <c r="Y753" s="85"/>
      <c r="Z753" s="85"/>
      <c r="AA753" s="85"/>
      <c r="AB753" s="85"/>
      <c r="AC753" s="85"/>
      <c r="AD753" s="85"/>
      <c r="AE753" s="85"/>
      <c r="AF753" s="85"/>
      <c r="AG753" s="85"/>
      <c r="AH753" s="85"/>
      <c r="AI753" s="85"/>
      <c r="AJ753" s="85"/>
      <c r="AK753" s="85"/>
      <c r="AT753" s="85"/>
    </row>
    <row r="754" spans="2:46" ht="15" customHeight="1">
      <c r="B754" s="709" t="s">
        <v>51</v>
      </c>
      <c r="C754" s="710"/>
      <c r="D754" s="710"/>
      <c r="E754" s="710"/>
      <c r="F754" s="710"/>
      <c r="G754" s="710"/>
      <c r="H754" s="710"/>
      <c r="I754" s="711"/>
      <c r="J754" s="709" t="s">
        <v>6</v>
      </c>
      <c r="K754" s="710"/>
      <c r="L754" s="710"/>
      <c r="M754" s="710"/>
      <c r="N754" s="718"/>
      <c r="O754" s="721" t="s">
        <v>52</v>
      </c>
      <c r="P754" s="710"/>
      <c r="Q754" s="710"/>
      <c r="R754" s="710"/>
      <c r="S754" s="710"/>
      <c r="T754" s="710"/>
      <c r="U754" s="711"/>
      <c r="V754" s="93" t="s">
        <v>53</v>
      </c>
      <c r="W754" s="94"/>
      <c r="X754" s="94"/>
      <c r="Y754" s="724" t="s">
        <v>54</v>
      </c>
      <c r="Z754" s="724"/>
      <c r="AA754" s="724"/>
      <c r="AB754" s="724"/>
      <c r="AC754" s="724"/>
      <c r="AD754" s="724"/>
      <c r="AE754" s="724"/>
      <c r="AF754" s="724"/>
      <c r="AG754" s="724"/>
      <c r="AH754" s="724"/>
      <c r="AI754" s="94"/>
      <c r="AJ754" s="94"/>
      <c r="AK754" s="95"/>
      <c r="AL754" s="785" t="s">
        <v>55</v>
      </c>
      <c r="AM754" s="785"/>
      <c r="AN754" s="777" t="s">
        <v>61</v>
      </c>
      <c r="AO754" s="777"/>
      <c r="AP754" s="777"/>
      <c r="AQ754" s="777"/>
      <c r="AR754" s="777"/>
      <c r="AS754" s="778"/>
      <c r="AT754" s="85"/>
    </row>
    <row r="755" spans="2:46" ht="13.5" customHeight="1">
      <c r="B755" s="712"/>
      <c r="C755" s="713"/>
      <c r="D755" s="713"/>
      <c r="E755" s="713"/>
      <c r="F755" s="713"/>
      <c r="G755" s="713"/>
      <c r="H755" s="713"/>
      <c r="I755" s="714"/>
      <c r="J755" s="712"/>
      <c r="K755" s="713"/>
      <c r="L755" s="713"/>
      <c r="M755" s="713"/>
      <c r="N755" s="719"/>
      <c r="O755" s="722"/>
      <c r="P755" s="713"/>
      <c r="Q755" s="713"/>
      <c r="R755" s="713"/>
      <c r="S755" s="713"/>
      <c r="T755" s="713"/>
      <c r="U755" s="714"/>
      <c r="V755" s="728" t="s">
        <v>7</v>
      </c>
      <c r="W755" s="729"/>
      <c r="X755" s="729"/>
      <c r="Y755" s="730"/>
      <c r="Z755" s="734" t="s">
        <v>16</v>
      </c>
      <c r="AA755" s="735"/>
      <c r="AB755" s="735"/>
      <c r="AC755" s="736"/>
      <c r="AD755" s="740" t="s">
        <v>17</v>
      </c>
      <c r="AE755" s="741"/>
      <c r="AF755" s="741"/>
      <c r="AG755" s="742"/>
      <c r="AH755" s="746" t="s">
        <v>135</v>
      </c>
      <c r="AI755" s="681"/>
      <c r="AJ755" s="681"/>
      <c r="AK755" s="747"/>
      <c r="AL755" s="684" t="s">
        <v>18</v>
      </c>
      <c r="AM755" s="685"/>
      <c r="AN755" s="757" t="s">
        <v>19</v>
      </c>
      <c r="AO755" s="758"/>
      <c r="AP755" s="758"/>
      <c r="AQ755" s="758"/>
      <c r="AR755" s="759"/>
      <c r="AS755" s="760"/>
      <c r="AT755" s="85"/>
    </row>
    <row r="756" spans="2:46" ht="13.5" customHeight="1">
      <c r="B756" s="808"/>
      <c r="C756" s="809"/>
      <c r="D756" s="809"/>
      <c r="E756" s="809"/>
      <c r="F756" s="809"/>
      <c r="G756" s="809"/>
      <c r="H756" s="809"/>
      <c r="I756" s="810"/>
      <c r="J756" s="808"/>
      <c r="K756" s="809"/>
      <c r="L756" s="809"/>
      <c r="M756" s="809"/>
      <c r="N756" s="811"/>
      <c r="O756" s="820"/>
      <c r="P756" s="809"/>
      <c r="Q756" s="809"/>
      <c r="R756" s="809"/>
      <c r="S756" s="809"/>
      <c r="T756" s="809"/>
      <c r="U756" s="810"/>
      <c r="V756" s="731"/>
      <c r="W756" s="732"/>
      <c r="X756" s="732"/>
      <c r="Y756" s="733"/>
      <c r="Z756" s="737"/>
      <c r="AA756" s="738"/>
      <c r="AB756" s="738"/>
      <c r="AC756" s="739"/>
      <c r="AD756" s="743"/>
      <c r="AE756" s="744"/>
      <c r="AF756" s="744"/>
      <c r="AG756" s="745"/>
      <c r="AH756" s="748"/>
      <c r="AI756" s="683"/>
      <c r="AJ756" s="683"/>
      <c r="AK756" s="749"/>
      <c r="AL756" s="686"/>
      <c r="AM756" s="687"/>
      <c r="AN756" s="799"/>
      <c r="AO756" s="799"/>
      <c r="AP756" s="799"/>
      <c r="AQ756" s="799"/>
      <c r="AR756" s="799"/>
      <c r="AS756" s="800"/>
      <c r="AT756" s="85"/>
    </row>
    <row r="757" spans="2:46" ht="18" customHeight="1">
      <c r="B757" s="751">
        <f>'報告書（事業主控）'!B757</f>
        <v>0</v>
      </c>
      <c r="C757" s="752"/>
      <c r="D757" s="752"/>
      <c r="E757" s="752"/>
      <c r="F757" s="752"/>
      <c r="G757" s="752"/>
      <c r="H757" s="752"/>
      <c r="I757" s="753"/>
      <c r="J757" s="751">
        <f>'報告書（事業主控）'!J757</f>
        <v>0</v>
      </c>
      <c r="K757" s="752"/>
      <c r="L757" s="752"/>
      <c r="M757" s="752"/>
      <c r="N757" s="754"/>
      <c r="O757" s="106">
        <f>'報告書（事業主控）'!O757</f>
        <v>0</v>
      </c>
      <c r="P757" s="107" t="s">
        <v>45</v>
      </c>
      <c r="Q757" s="106">
        <f>'報告書（事業主控）'!Q757</f>
        <v>0</v>
      </c>
      <c r="R757" s="107" t="s">
        <v>46</v>
      </c>
      <c r="S757" s="106">
        <f>'報告書（事業主控）'!S757</f>
        <v>0</v>
      </c>
      <c r="T757" s="755" t="s">
        <v>47</v>
      </c>
      <c r="U757" s="755"/>
      <c r="V757" s="707">
        <f>'報告書（事業主控）'!V757</f>
        <v>0</v>
      </c>
      <c r="W757" s="708"/>
      <c r="X757" s="708"/>
      <c r="Y757" s="96" t="s">
        <v>8</v>
      </c>
      <c r="Z757" s="70"/>
      <c r="AA757" s="113"/>
      <c r="AB757" s="113"/>
      <c r="AC757" s="96" t="s">
        <v>8</v>
      </c>
      <c r="AD757" s="70"/>
      <c r="AE757" s="113"/>
      <c r="AF757" s="113"/>
      <c r="AG757" s="109" t="s">
        <v>8</v>
      </c>
      <c r="AH757" s="815">
        <f>'報告書（事業主控）'!AH757</f>
        <v>0</v>
      </c>
      <c r="AI757" s="816"/>
      <c r="AJ757" s="816"/>
      <c r="AK757" s="817"/>
      <c r="AL757" s="70"/>
      <c r="AM757" s="71"/>
      <c r="AN757" s="674">
        <f>'報告書（事業主控）'!AN757</f>
        <v>0</v>
      </c>
      <c r="AO757" s="675"/>
      <c r="AP757" s="675"/>
      <c r="AQ757" s="675"/>
      <c r="AR757" s="675"/>
      <c r="AS757" s="109" t="s">
        <v>8</v>
      </c>
      <c r="AT757" s="85"/>
    </row>
    <row r="758" spans="2:46" ht="18" customHeight="1">
      <c r="B758" s="700"/>
      <c r="C758" s="701"/>
      <c r="D758" s="701"/>
      <c r="E758" s="701"/>
      <c r="F758" s="701"/>
      <c r="G758" s="701"/>
      <c r="H758" s="701"/>
      <c r="I758" s="702"/>
      <c r="J758" s="700"/>
      <c r="K758" s="701"/>
      <c r="L758" s="701"/>
      <c r="M758" s="701"/>
      <c r="N758" s="704"/>
      <c r="O758" s="115">
        <f>'報告書（事業主控）'!O758</f>
        <v>0</v>
      </c>
      <c r="P758" s="116" t="s">
        <v>45</v>
      </c>
      <c r="Q758" s="115">
        <f>'報告書（事業主控）'!Q758</f>
        <v>0</v>
      </c>
      <c r="R758" s="116" t="s">
        <v>46</v>
      </c>
      <c r="S758" s="115">
        <f>'報告書（事業主控）'!S758</f>
        <v>0</v>
      </c>
      <c r="T758" s="706" t="s">
        <v>48</v>
      </c>
      <c r="U758" s="706"/>
      <c r="V758" s="671">
        <f>'報告書（事業主控）'!V758</f>
        <v>0</v>
      </c>
      <c r="W758" s="672"/>
      <c r="X758" s="672"/>
      <c r="Y758" s="672"/>
      <c r="Z758" s="671">
        <f>'報告書（事業主控）'!Z758</f>
        <v>0</v>
      </c>
      <c r="AA758" s="672"/>
      <c r="AB758" s="672"/>
      <c r="AC758" s="672"/>
      <c r="AD758" s="671">
        <f>'報告書（事業主控）'!AD758</f>
        <v>0</v>
      </c>
      <c r="AE758" s="672"/>
      <c r="AF758" s="672"/>
      <c r="AG758" s="673"/>
      <c r="AH758" s="671">
        <f>'報告書（事業主控）'!AH758</f>
        <v>0</v>
      </c>
      <c r="AI758" s="672"/>
      <c r="AJ758" s="672"/>
      <c r="AK758" s="673"/>
      <c r="AL758" s="407">
        <f>'報告書（事業主控）'!AL758</f>
        <v>0</v>
      </c>
      <c r="AM758" s="677"/>
      <c r="AN758" s="671">
        <f>'報告書（事業主控）'!AN758</f>
        <v>0</v>
      </c>
      <c r="AO758" s="672"/>
      <c r="AP758" s="672"/>
      <c r="AQ758" s="672"/>
      <c r="AR758" s="672"/>
      <c r="AS758" s="75"/>
      <c r="AT758" s="85"/>
    </row>
    <row r="759" spans="2:46" ht="18" customHeight="1">
      <c r="B759" s="697">
        <f>'報告書（事業主控）'!B759</f>
        <v>0</v>
      </c>
      <c r="C759" s="698"/>
      <c r="D759" s="698"/>
      <c r="E759" s="698"/>
      <c r="F759" s="698"/>
      <c r="G759" s="698"/>
      <c r="H759" s="698"/>
      <c r="I759" s="699"/>
      <c r="J759" s="697">
        <f>'報告書（事業主控）'!J759</f>
        <v>0</v>
      </c>
      <c r="K759" s="698"/>
      <c r="L759" s="698"/>
      <c r="M759" s="698"/>
      <c r="N759" s="703"/>
      <c r="O759" s="110">
        <f>'報告書（事業主控）'!O759</f>
        <v>0</v>
      </c>
      <c r="P759" s="92" t="s">
        <v>45</v>
      </c>
      <c r="Q759" s="110">
        <f>'報告書（事業主控）'!Q759</f>
        <v>0</v>
      </c>
      <c r="R759" s="92" t="s">
        <v>46</v>
      </c>
      <c r="S759" s="110">
        <f>'報告書（事業主控）'!S759</f>
        <v>0</v>
      </c>
      <c r="T759" s="705" t="s">
        <v>47</v>
      </c>
      <c r="U759" s="705"/>
      <c r="V759" s="707">
        <f>'報告書（事業主控）'!V759</f>
        <v>0</v>
      </c>
      <c r="W759" s="708"/>
      <c r="X759" s="708"/>
      <c r="Y759" s="97"/>
      <c r="Z759" s="70"/>
      <c r="AA759" s="113"/>
      <c r="AB759" s="113"/>
      <c r="AC759" s="97"/>
      <c r="AD759" s="70"/>
      <c r="AE759" s="113"/>
      <c r="AF759" s="113"/>
      <c r="AG759" s="97"/>
      <c r="AH759" s="674">
        <f>'報告書（事業主控）'!AH759</f>
        <v>0</v>
      </c>
      <c r="AI759" s="675"/>
      <c r="AJ759" s="675"/>
      <c r="AK759" s="676"/>
      <c r="AL759" s="70"/>
      <c r="AM759" s="71"/>
      <c r="AN759" s="674">
        <f>'報告書（事業主控）'!AN759</f>
        <v>0</v>
      </c>
      <c r="AO759" s="675"/>
      <c r="AP759" s="675"/>
      <c r="AQ759" s="675"/>
      <c r="AR759" s="675"/>
      <c r="AS759" s="114"/>
      <c r="AT759" s="85"/>
    </row>
    <row r="760" spans="2:46" ht="18" customHeight="1">
      <c r="B760" s="700"/>
      <c r="C760" s="701"/>
      <c r="D760" s="701"/>
      <c r="E760" s="701"/>
      <c r="F760" s="701"/>
      <c r="G760" s="701"/>
      <c r="H760" s="701"/>
      <c r="I760" s="702"/>
      <c r="J760" s="700"/>
      <c r="K760" s="701"/>
      <c r="L760" s="701"/>
      <c r="M760" s="701"/>
      <c r="N760" s="704"/>
      <c r="O760" s="115">
        <f>'報告書（事業主控）'!O760</f>
        <v>0</v>
      </c>
      <c r="P760" s="116" t="s">
        <v>45</v>
      </c>
      <c r="Q760" s="115">
        <f>'報告書（事業主控）'!Q760</f>
        <v>0</v>
      </c>
      <c r="R760" s="116" t="s">
        <v>46</v>
      </c>
      <c r="S760" s="115">
        <f>'報告書（事業主控）'!S760</f>
        <v>0</v>
      </c>
      <c r="T760" s="706" t="s">
        <v>48</v>
      </c>
      <c r="U760" s="706"/>
      <c r="V760" s="678">
        <f>'報告書（事業主控）'!V760</f>
        <v>0</v>
      </c>
      <c r="W760" s="679"/>
      <c r="X760" s="679"/>
      <c r="Y760" s="679"/>
      <c r="Z760" s="678">
        <f>'報告書（事業主控）'!Z760</f>
        <v>0</v>
      </c>
      <c r="AA760" s="679"/>
      <c r="AB760" s="679"/>
      <c r="AC760" s="679"/>
      <c r="AD760" s="678">
        <f>'報告書（事業主控）'!AD760</f>
        <v>0</v>
      </c>
      <c r="AE760" s="679"/>
      <c r="AF760" s="679"/>
      <c r="AG760" s="679"/>
      <c r="AH760" s="678">
        <f>'報告書（事業主控）'!AH760</f>
        <v>0</v>
      </c>
      <c r="AI760" s="679"/>
      <c r="AJ760" s="679"/>
      <c r="AK760" s="680"/>
      <c r="AL760" s="407">
        <f>'報告書（事業主控）'!AL760</f>
        <v>0</v>
      </c>
      <c r="AM760" s="677"/>
      <c r="AN760" s="671">
        <f>'報告書（事業主控）'!AN760</f>
        <v>0</v>
      </c>
      <c r="AO760" s="672"/>
      <c r="AP760" s="672"/>
      <c r="AQ760" s="672"/>
      <c r="AR760" s="672"/>
      <c r="AS760" s="75"/>
      <c r="AT760" s="85"/>
    </row>
    <row r="761" spans="2:46" ht="18" customHeight="1">
      <c r="B761" s="697">
        <f>'報告書（事業主控）'!B761</f>
        <v>0</v>
      </c>
      <c r="C761" s="698"/>
      <c r="D761" s="698"/>
      <c r="E761" s="698"/>
      <c r="F761" s="698"/>
      <c r="G761" s="698"/>
      <c r="H761" s="698"/>
      <c r="I761" s="699"/>
      <c r="J761" s="697">
        <f>'報告書（事業主控）'!J761</f>
        <v>0</v>
      </c>
      <c r="K761" s="698"/>
      <c r="L761" s="698"/>
      <c r="M761" s="698"/>
      <c r="N761" s="703"/>
      <c r="O761" s="110">
        <f>'報告書（事業主控）'!O761</f>
        <v>0</v>
      </c>
      <c r="P761" s="92" t="s">
        <v>45</v>
      </c>
      <c r="Q761" s="110">
        <f>'報告書（事業主控）'!Q761</f>
        <v>0</v>
      </c>
      <c r="R761" s="92" t="s">
        <v>46</v>
      </c>
      <c r="S761" s="110">
        <f>'報告書（事業主控）'!S761</f>
        <v>0</v>
      </c>
      <c r="T761" s="705" t="s">
        <v>47</v>
      </c>
      <c r="U761" s="705"/>
      <c r="V761" s="707">
        <f>'報告書（事業主控）'!V761</f>
        <v>0</v>
      </c>
      <c r="W761" s="708"/>
      <c r="X761" s="708"/>
      <c r="Y761" s="97"/>
      <c r="Z761" s="70"/>
      <c r="AA761" s="113"/>
      <c r="AB761" s="113"/>
      <c r="AC761" s="97"/>
      <c r="AD761" s="70"/>
      <c r="AE761" s="113"/>
      <c r="AF761" s="113"/>
      <c r="AG761" s="97"/>
      <c r="AH761" s="674">
        <f>'報告書（事業主控）'!AH761</f>
        <v>0</v>
      </c>
      <c r="AI761" s="675"/>
      <c r="AJ761" s="675"/>
      <c r="AK761" s="676"/>
      <c r="AL761" s="70"/>
      <c r="AM761" s="71"/>
      <c r="AN761" s="674">
        <f>'報告書（事業主控）'!AN761</f>
        <v>0</v>
      </c>
      <c r="AO761" s="675"/>
      <c r="AP761" s="675"/>
      <c r="AQ761" s="675"/>
      <c r="AR761" s="675"/>
      <c r="AS761" s="114"/>
      <c r="AT761" s="85"/>
    </row>
    <row r="762" spans="2:46" ht="18" customHeight="1">
      <c r="B762" s="700"/>
      <c r="C762" s="701"/>
      <c r="D762" s="701"/>
      <c r="E762" s="701"/>
      <c r="F762" s="701"/>
      <c r="G762" s="701"/>
      <c r="H762" s="701"/>
      <c r="I762" s="702"/>
      <c r="J762" s="700"/>
      <c r="K762" s="701"/>
      <c r="L762" s="701"/>
      <c r="M762" s="701"/>
      <c r="N762" s="704"/>
      <c r="O762" s="115">
        <f>'報告書（事業主控）'!O762</f>
        <v>0</v>
      </c>
      <c r="P762" s="116" t="s">
        <v>45</v>
      </c>
      <c r="Q762" s="115">
        <f>'報告書（事業主控）'!Q762</f>
        <v>0</v>
      </c>
      <c r="R762" s="116" t="s">
        <v>46</v>
      </c>
      <c r="S762" s="115">
        <f>'報告書（事業主控）'!S762</f>
        <v>0</v>
      </c>
      <c r="T762" s="706" t="s">
        <v>48</v>
      </c>
      <c r="U762" s="706"/>
      <c r="V762" s="678">
        <f>'報告書（事業主控）'!V762</f>
        <v>0</v>
      </c>
      <c r="W762" s="679"/>
      <c r="X762" s="679"/>
      <c r="Y762" s="679"/>
      <c r="Z762" s="678">
        <f>'報告書（事業主控）'!Z762</f>
        <v>0</v>
      </c>
      <c r="AA762" s="679"/>
      <c r="AB762" s="679"/>
      <c r="AC762" s="679"/>
      <c r="AD762" s="678">
        <f>'報告書（事業主控）'!AD762</f>
        <v>0</v>
      </c>
      <c r="AE762" s="679"/>
      <c r="AF762" s="679"/>
      <c r="AG762" s="679"/>
      <c r="AH762" s="678">
        <f>'報告書（事業主控）'!AH762</f>
        <v>0</v>
      </c>
      <c r="AI762" s="679"/>
      <c r="AJ762" s="679"/>
      <c r="AK762" s="680"/>
      <c r="AL762" s="407">
        <f>'報告書（事業主控）'!AL762</f>
        <v>0</v>
      </c>
      <c r="AM762" s="677"/>
      <c r="AN762" s="671">
        <f>'報告書（事業主控）'!AN762</f>
        <v>0</v>
      </c>
      <c r="AO762" s="672"/>
      <c r="AP762" s="672"/>
      <c r="AQ762" s="672"/>
      <c r="AR762" s="672"/>
      <c r="AS762" s="75"/>
      <c r="AT762" s="85"/>
    </row>
    <row r="763" spans="2:46" ht="18" customHeight="1">
      <c r="B763" s="697">
        <f>'報告書（事業主控）'!B763</f>
        <v>0</v>
      </c>
      <c r="C763" s="698"/>
      <c r="D763" s="698"/>
      <c r="E763" s="698"/>
      <c r="F763" s="698"/>
      <c r="G763" s="698"/>
      <c r="H763" s="698"/>
      <c r="I763" s="699"/>
      <c r="J763" s="697">
        <f>'報告書（事業主控）'!J763</f>
        <v>0</v>
      </c>
      <c r="K763" s="698"/>
      <c r="L763" s="698"/>
      <c r="M763" s="698"/>
      <c r="N763" s="703"/>
      <c r="O763" s="110">
        <f>'報告書（事業主控）'!O763</f>
        <v>0</v>
      </c>
      <c r="P763" s="92" t="s">
        <v>45</v>
      </c>
      <c r="Q763" s="110">
        <f>'報告書（事業主控）'!Q763</f>
        <v>0</v>
      </c>
      <c r="R763" s="92" t="s">
        <v>46</v>
      </c>
      <c r="S763" s="110">
        <f>'報告書（事業主控）'!S763</f>
        <v>0</v>
      </c>
      <c r="T763" s="705" t="s">
        <v>47</v>
      </c>
      <c r="U763" s="705"/>
      <c r="V763" s="707">
        <f>'報告書（事業主控）'!V763</f>
        <v>0</v>
      </c>
      <c r="W763" s="708"/>
      <c r="X763" s="708"/>
      <c r="Y763" s="97"/>
      <c r="Z763" s="70"/>
      <c r="AA763" s="113"/>
      <c r="AB763" s="113"/>
      <c r="AC763" s="97"/>
      <c r="AD763" s="70"/>
      <c r="AE763" s="113"/>
      <c r="AF763" s="113"/>
      <c r="AG763" s="97"/>
      <c r="AH763" s="674">
        <f>'報告書（事業主控）'!AH763</f>
        <v>0</v>
      </c>
      <c r="AI763" s="675"/>
      <c r="AJ763" s="675"/>
      <c r="AK763" s="676"/>
      <c r="AL763" s="70"/>
      <c r="AM763" s="71"/>
      <c r="AN763" s="674">
        <f>'報告書（事業主控）'!AN763</f>
        <v>0</v>
      </c>
      <c r="AO763" s="675"/>
      <c r="AP763" s="675"/>
      <c r="AQ763" s="675"/>
      <c r="AR763" s="675"/>
      <c r="AS763" s="114"/>
      <c r="AT763" s="85"/>
    </row>
    <row r="764" spans="2:46" ht="18" customHeight="1">
      <c r="B764" s="700"/>
      <c r="C764" s="701"/>
      <c r="D764" s="701"/>
      <c r="E764" s="701"/>
      <c r="F764" s="701"/>
      <c r="G764" s="701"/>
      <c r="H764" s="701"/>
      <c r="I764" s="702"/>
      <c r="J764" s="700"/>
      <c r="K764" s="701"/>
      <c r="L764" s="701"/>
      <c r="M764" s="701"/>
      <c r="N764" s="704"/>
      <c r="O764" s="115">
        <f>'報告書（事業主控）'!O764</f>
        <v>0</v>
      </c>
      <c r="P764" s="116" t="s">
        <v>45</v>
      </c>
      <c r="Q764" s="115">
        <f>'報告書（事業主控）'!Q764</f>
        <v>0</v>
      </c>
      <c r="R764" s="116" t="s">
        <v>46</v>
      </c>
      <c r="S764" s="115">
        <f>'報告書（事業主控）'!S764</f>
        <v>0</v>
      </c>
      <c r="T764" s="706" t="s">
        <v>48</v>
      </c>
      <c r="U764" s="706"/>
      <c r="V764" s="678">
        <f>'報告書（事業主控）'!V764</f>
        <v>0</v>
      </c>
      <c r="W764" s="679"/>
      <c r="X764" s="679"/>
      <c r="Y764" s="679"/>
      <c r="Z764" s="678">
        <f>'報告書（事業主控）'!Z764</f>
        <v>0</v>
      </c>
      <c r="AA764" s="679"/>
      <c r="AB764" s="679"/>
      <c r="AC764" s="679"/>
      <c r="AD764" s="678">
        <f>'報告書（事業主控）'!AD764</f>
        <v>0</v>
      </c>
      <c r="AE764" s="679"/>
      <c r="AF764" s="679"/>
      <c r="AG764" s="679"/>
      <c r="AH764" s="678">
        <f>'報告書（事業主控）'!AH764</f>
        <v>0</v>
      </c>
      <c r="AI764" s="679"/>
      <c r="AJ764" s="679"/>
      <c r="AK764" s="680"/>
      <c r="AL764" s="407">
        <f>'報告書（事業主控）'!AL764</f>
        <v>0</v>
      </c>
      <c r="AM764" s="677"/>
      <c r="AN764" s="671">
        <f>'報告書（事業主控）'!AN764</f>
        <v>0</v>
      </c>
      <c r="AO764" s="672"/>
      <c r="AP764" s="672"/>
      <c r="AQ764" s="672"/>
      <c r="AR764" s="672"/>
      <c r="AS764" s="75"/>
      <c r="AT764" s="85"/>
    </row>
    <row r="765" spans="2:46" ht="18" customHeight="1">
      <c r="B765" s="697">
        <f>'報告書（事業主控）'!B765</f>
        <v>0</v>
      </c>
      <c r="C765" s="698"/>
      <c r="D765" s="698"/>
      <c r="E765" s="698"/>
      <c r="F765" s="698"/>
      <c r="G765" s="698"/>
      <c r="H765" s="698"/>
      <c r="I765" s="699"/>
      <c r="J765" s="697">
        <f>'報告書（事業主控）'!J765</f>
        <v>0</v>
      </c>
      <c r="K765" s="698"/>
      <c r="L765" s="698"/>
      <c r="M765" s="698"/>
      <c r="N765" s="703"/>
      <c r="O765" s="110">
        <f>'報告書（事業主控）'!O765</f>
        <v>0</v>
      </c>
      <c r="P765" s="92" t="s">
        <v>45</v>
      </c>
      <c r="Q765" s="110">
        <f>'報告書（事業主控）'!Q765</f>
        <v>0</v>
      </c>
      <c r="R765" s="92" t="s">
        <v>46</v>
      </c>
      <c r="S765" s="110">
        <f>'報告書（事業主控）'!S765</f>
        <v>0</v>
      </c>
      <c r="T765" s="705" t="s">
        <v>47</v>
      </c>
      <c r="U765" s="705"/>
      <c r="V765" s="707">
        <f>'報告書（事業主控）'!V765</f>
        <v>0</v>
      </c>
      <c r="W765" s="708"/>
      <c r="X765" s="708"/>
      <c r="Y765" s="97"/>
      <c r="Z765" s="70"/>
      <c r="AA765" s="113"/>
      <c r="AB765" s="113"/>
      <c r="AC765" s="97"/>
      <c r="AD765" s="70"/>
      <c r="AE765" s="113"/>
      <c r="AF765" s="113"/>
      <c r="AG765" s="97"/>
      <c r="AH765" s="674">
        <f>'報告書（事業主控）'!AH765</f>
        <v>0</v>
      </c>
      <c r="AI765" s="675"/>
      <c r="AJ765" s="675"/>
      <c r="AK765" s="676"/>
      <c r="AL765" s="70"/>
      <c r="AM765" s="71"/>
      <c r="AN765" s="674">
        <f>'報告書（事業主控）'!AN765</f>
        <v>0</v>
      </c>
      <c r="AO765" s="675"/>
      <c r="AP765" s="675"/>
      <c r="AQ765" s="675"/>
      <c r="AR765" s="675"/>
      <c r="AS765" s="114"/>
      <c r="AT765" s="85"/>
    </row>
    <row r="766" spans="2:46" ht="18" customHeight="1">
      <c r="B766" s="700"/>
      <c r="C766" s="701"/>
      <c r="D766" s="701"/>
      <c r="E766" s="701"/>
      <c r="F766" s="701"/>
      <c r="G766" s="701"/>
      <c r="H766" s="701"/>
      <c r="I766" s="702"/>
      <c r="J766" s="700"/>
      <c r="K766" s="701"/>
      <c r="L766" s="701"/>
      <c r="M766" s="701"/>
      <c r="N766" s="704"/>
      <c r="O766" s="115">
        <f>'報告書（事業主控）'!O766</f>
        <v>0</v>
      </c>
      <c r="P766" s="116" t="s">
        <v>45</v>
      </c>
      <c r="Q766" s="115">
        <f>'報告書（事業主控）'!Q766</f>
        <v>0</v>
      </c>
      <c r="R766" s="116" t="s">
        <v>46</v>
      </c>
      <c r="S766" s="115">
        <f>'報告書（事業主控）'!S766</f>
        <v>0</v>
      </c>
      <c r="T766" s="706" t="s">
        <v>48</v>
      </c>
      <c r="U766" s="706"/>
      <c r="V766" s="678">
        <f>'報告書（事業主控）'!V766</f>
        <v>0</v>
      </c>
      <c r="W766" s="679"/>
      <c r="X766" s="679"/>
      <c r="Y766" s="679"/>
      <c r="Z766" s="678">
        <f>'報告書（事業主控）'!Z766</f>
        <v>0</v>
      </c>
      <c r="AA766" s="679"/>
      <c r="AB766" s="679"/>
      <c r="AC766" s="679"/>
      <c r="AD766" s="678">
        <f>'報告書（事業主控）'!AD766</f>
        <v>0</v>
      </c>
      <c r="AE766" s="679"/>
      <c r="AF766" s="679"/>
      <c r="AG766" s="679"/>
      <c r="AH766" s="678">
        <f>'報告書（事業主控）'!AH766</f>
        <v>0</v>
      </c>
      <c r="AI766" s="679"/>
      <c r="AJ766" s="679"/>
      <c r="AK766" s="680"/>
      <c r="AL766" s="407">
        <f>'報告書（事業主控）'!AL766</f>
        <v>0</v>
      </c>
      <c r="AM766" s="677"/>
      <c r="AN766" s="671">
        <f>'報告書（事業主控）'!AN766</f>
        <v>0</v>
      </c>
      <c r="AO766" s="672"/>
      <c r="AP766" s="672"/>
      <c r="AQ766" s="672"/>
      <c r="AR766" s="672"/>
      <c r="AS766" s="75"/>
      <c r="AT766" s="85"/>
    </row>
    <row r="767" spans="2:46" ht="18" customHeight="1">
      <c r="B767" s="697">
        <f>'報告書（事業主控）'!B767</f>
        <v>0</v>
      </c>
      <c r="C767" s="698"/>
      <c r="D767" s="698"/>
      <c r="E767" s="698"/>
      <c r="F767" s="698"/>
      <c r="G767" s="698"/>
      <c r="H767" s="698"/>
      <c r="I767" s="699"/>
      <c r="J767" s="697">
        <f>'報告書（事業主控）'!J767</f>
        <v>0</v>
      </c>
      <c r="K767" s="698"/>
      <c r="L767" s="698"/>
      <c r="M767" s="698"/>
      <c r="N767" s="703"/>
      <c r="O767" s="110">
        <f>'報告書（事業主控）'!O767</f>
        <v>0</v>
      </c>
      <c r="P767" s="92" t="s">
        <v>45</v>
      </c>
      <c r="Q767" s="110">
        <f>'報告書（事業主控）'!Q767</f>
        <v>0</v>
      </c>
      <c r="R767" s="92" t="s">
        <v>46</v>
      </c>
      <c r="S767" s="110">
        <f>'報告書（事業主控）'!S767</f>
        <v>0</v>
      </c>
      <c r="T767" s="705" t="s">
        <v>47</v>
      </c>
      <c r="U767" s="705"/>
      <c r="V767" s="707">
        <f>'報告書（事業主控）'!V767</f>
        <v>0</v>
      </c>
      <c r="W767" s="708"/>
      <c r="X767" s="708"/>
      <c r="Y767" s="97"/>
      <c r="Z767" s="70"/>
      <c r="AA767" s="113"/>
      <c r="AB767" s="113"/>
      <c r="AC767" s="97"/>
      <c r="AD767" s="70"/>
      <c r="AE767" s="113"/>
      <c r="AF767" s="113"/>
      <c r="AG767" s="97"/>
      <c r="AH767" s="674">
        <f>'報告書（事業主控）'!AH767</f>
        <v>0</v>
      </c>
      <c r="AI767" s="675"/>
      <c r="AJ767" s="675"/>
      <c r="AK767" s="676"/>
      <c r="AL767" s="70"/>
      <c r="AM767" s="71"/>
      <c r="AN767" s="674">
        <f>'報告書（事業主控）'!AN767</f>
        <v>0</v>
      </c>
      <c r="AO767" s="675"/>
      <c r="AP767" s="675"/>
      <c r="AQ767" s="675"/>
      <c r="AR767" s="675"/>
      <c r="AS767" s="114"/>
      <c r="AT767" s="85"/>
    </row>
    <row r="768" spans="2:46" ht="18" customHeight="1">
      <c r="B768" s="700"/>
      <c r="C768" s="701"/>
      <c r="D768" s="701"/>
      <c r="E768" s="701"/>
      <c r="F768" s="701"/>
      <c r="G768" s="701"/>
      <c r="H768" s="701"/>
      <c r="I768" s="702"/>
      <c r="J768" s="700"/>
      <c r="K768" s="701"/>
      <c r="L768" s="701"/>
      <c r="M768" s="701"/>
      <c r="N768" s="704"/>
      <c r="O768" s="115">
        <f>'報告書（事業主控）'!O768</f>
        <v>0</v>
      </c>
      <c r="P768" s="116" t="s">
        <v>45</v>
      </c>
      <c r="Q768" s="115">
        <f>'報告書（事業主控）'!Q768</f>
        <v>0</v>
      </c>
      <c r="R768" s="116" t="s">
        <v>46</v>
      </c>
      <c r="S768" s="115">
        <f>'報告書（事業主控）'!S768</f>
        <v>0</v>
      </c>
      <c r="T768" s="706" t="s">
        <v>48</v>
      </c>
      <c r="U768" s="706"/>
      <c r="V768" s="678">
        <f>'報告書（事業主控）'!V768</f>
        <v>0</v>
      </c>
      <c r="W768" s="679"/>
      <c r="X768" s="679"/>
      <c r="Y768" s="679"/>
      <c r="Z768" s="678">
        <f>'報告書（事業主控）'!Z768</f>
        <v>0</v>
      </c>
      <c r="AA768" s="679"/>
      <c r="AB768" s="679"/>
      <c r="AC768" s="679"/>
      <c r="AD768" s="678">
        <f>'報告書（事業主控）'!AD768</f>
        <v>0</v>
      </c>
      <c r="AE768" s="679"/>
      <c r="AF768" s="679"/>
      <c r="AG768" s="679"/>
      <c r="AH768" s="678">
        <f>'報告書（事業主控）'!AH768</f>
        <v>0</v>
      </c>
      <c r="AI768" s="679"/>
      <c r="AJ768" s="679"/>
      <c r="AK768" s="680"/>
      <c r="AL768" s="407">
        <f>'報告書（事業主控）'!AL768</f>
        <v>0</v>
      </c>
      <c r="AM768" s="677"/>
      <c r="AN768" s="671">
        <f>'報告書（事業主控）'!AN768</f>
        <v>0</v>
      </c>
      <c r="AO768" s="672"/>
      <c r="AP768" s="672"/>
      <c r="AQ768" s="672"/>
      <c r="AR768" s="672"/>
      <c r="AS768" s="75"/>
      <c r="AT768" s="85"/>
    </row>
    <row r="769" spans="2:46" ht="18" customHeight="1">
      <c r="B769" s="697">
        <f>'報告書（事業主控）'!B769</f>
        <v>0</v>
      </c>
      <c r="C769" s="698"/>
      <c r="D769" s="698"/>
      <c r="E769" s="698"/>
      <c r="F769" s="698"/>
      <c r="G769" s="698"/>
      <c r="H769" s="698"/>
      <c r="I769" s="699"/>
      <c r="J769" s="697">
        <f>'報告書（事業主控）'!J769</f>
        <v>0</v>
      </c>
      <c r="K769" s="698"/>
      <c r="L769" s="698"/>
      <c r="M769" s="698"/>
      <c r="N769" s="703"/>
      <c r="O769" s="110">
        <f>'報告書（事業主控）'!O769</f>
        <v>0</v>
      </c>
      <c r="P769" s="92" t="s">
        <v>45</v>
      </c>
      <c r="Q769" s="110">
        <f>'報告書（事業主控）'!Q769</f>
        <v>0</v>
      </c>
      <c r="R769" s="92" t="s">
        <v>46</v>
      </c>
      <c r="S769" s="110">
        <f>'報告書（事業主控）'!S769</f>
        <v>0</v>
      </c>
      <c r="T769" s="705" t="s">
        <v>47</v>
      </c>
      <c r="U769" s="705"/>
      <c r="V769" s="707">
        <f>'報告書（事業主控）'!V769</f>
        <v>0</v>
      </c>
      <c r="W769" s="708"/>
      <c r="X769" s="708"/>
      <c r="Y769" s="97"/>
      <c r="Z769" s="70"/>
      <c r="AA769" s="113"/>
      <c r="AB769" s="113"/>
      <c r="AC769" s="97"/>
      <c r="AD769" s="70"/>
      <c r="AE769" s="113"/>
      <c r="AF769" s="113"/>
      <c r="AG769" s="97"/>
      <c r="AH769" s="674">
        <f>'報告書（事業主控）'!AH769</f>
        <v>0</v>
      </c>
      <c r="AI769" s="675"/>
      <c r="AJ769" s="675"/>
      <c r="AK769" s="676"/>
      <c r="AL769" s="70"/>
      <c r="AM769" s="71"/>
      <c r="AN769" s="674">
        <f>'報告書（事業主控）'!AN769</f>
        <v>0</v>
      </c>
      <c r="AO769" s="675"/>
      <c r="AP769" s="675"/>
      <c r="AQ769" s="675"/>
      <c r="AR769" s="675"/>
      <c r="AS769" s="114"/>
      <c r="AT769" s="85"/>
    </row>
    <row r="770" spans="2:46" ht="18" customHeight="1">
      <c r="B770" s="700"/>
      <c r="C770" s="701"/>
      <c r="D770" s="701"/>
      <c r="E770" s="701"/>
      <c r="F770" s="701"/>
      <c r="G770" s="701"/>
      <c r="H770" s="701"/>
      <c r="I770" s="702"/>
      <c r="J770" s="700"/>
      <c r="K770" s="701"/>
      <c r="L770" s="701"/>
      <c r="M770" s="701"/>
      <c r="N770" s="704"/>
      <c r="O770" s="115">
        <f>'報告書（事業主控）'!O770</f>
        <v>0</v>
      </c>
      <c r="P770" s="116" t="s">
        <v>45</v>
      </c>
      <c r="Q770" s="115">
        <f>'報告書（事業主控）'!Q770</f>
        <v>0</v>
      </c>
      <c r="R770" s="116" t="s">
        <v>46</v>
      </c>
      <c r="S770" s="115">
        <f>'報告書（事業主控）'!S770</f>
        <v>0</v>
      </c>
      <c r="T770" s="706" t="s">
        <v>48</v>
      </c>
      <c r="U770" s="706"/>
      <c r="V770" s="678">
        <f>'報告書（事業主控）'!V770</f>
        <v>0</v>
      </c>
      <c r="W770" s="679"/>
      <c r="X770" s="679"/>
      <c r="Y770" s="679"/>
      <c r="Z770" s="678">
        <f>'報告書（事業主控）'!Z770</f>
        <v>0</v>
      </c>
      <c r="AA770" s="679"/>
      <c r="AB770" s="679"/>
      <c r="AC770" s="679"/>
      <c r="AD770" s="678">
        <f>'報告書（事業主控）'!AD770</f>
        <v>0</v>
      </c>
      <c r="AE770" s="679"/>
      <c r="AF770" s="679"/>
      <c r="AG770" s="679"/>
      <c r="AH770" s="678">
        <f>'報告書（事業主控）'!AH770</f>
        <v>0</v>
      </c>
      <c r="AI770" s="679"/>
      <c r="AJ770" s="679"/>
      <c r="AK770" s="680"/>
      <c r="AL770" s="407">
        <f>'報告書（事業主控）'!AL770</f>
        <v>0</v>
      </c>
      <c r="AM770" s="677"/>
      <c r="AN770" s="671">
        <f>'報告書（事業主控）'!AN770</f>
        <v>0</v>
      </c>
      <c r="AO770" s="672"/>
      <c r="AP770" s="672"/>
      <c r="AQ770" s="672"/>
      <c r="AR770" s="672"/>
      <c r="AS770" s="75"/>
      <c r="AT770" s="85"/>
    </row>
    <row r="771" spans="2:46" ht="18" customHeight="1">
      <c r="B771" s="697">
        <f>'報告書（事業主控）'!B771</f>
        <v>0</v>
      </c>
      <c r="C771" s="698"/>
      <c r="D771" s="698"/>
      <c r="E771" s="698"/>
      <c r="F771" s="698"/>
      <c r="G771" s="698"/>
      <c r="H771" s="698"/>
      <c r="I771" s="699"/>
      <c r="J771" s="697">
        <f>'報告書（事業主控）'!J771</f>
        <v>0</v>
      </c>
      <c r="K771" s="698"/>
      <c r="L771" s="698"/>
      <c r="M771" s="698"/>
      <c r="N771" s="703"/>
      <c r="O771" s="110">
        <f>'報告書（事業主控）'!O771</f>
        <v>0</v>
      </c>
      <c r="P771" s="92" t="s">
        <v>45</v>
      </c>
      <c r="Q771" s="110">
        <f>'報告書（事業主控）'!Q771</f>
        <v>0</v>
      </c>
      <c r="R771" s="92" t="s">
        <v>46</v>
      </c>
      <c r="S771" s="110">
        <f>'報告書（事業主控）'!S771</f>
        <v>0</v>
      </c>
      <c r="T771" s="705" t="s">
        <v>47</v>
      </c>
      <c r="U771" s="705"/>
      <c r="V771" s="707">
        <f>'報告書（事業主控）'!V771</f>
        <v>0</v>
      </c>
      <c r="W771" s="708"/>
      <c r="X771" s="708"/>
      <c r="Y771" s="97"/>
      <c r="Z771" s="70"/>
      <c r="AA771" s="113"/>
      <c r="AB771" s="113"/>
      <c r="AC771" s="97"/>
      <c r="AD771" s="70"/>
      <c r="AE771" s="113"/>
      <c r="AF771" s="113"/>
      <c r="AG771" s="97"/>
      <c r="AH771" s="674">
        <f>'報告書（事業主控）'!AH771</f>
        <v>0</v>
      </c>
      <c r="AI771" s="675"/>
      <c r="AJ771" s="675"/>
      <c r="AK771" s="676"/>
      <c r="AL771" s="70"/>
      <c r="AM771" s="71"/>
      <c r="AN771" s="674">
        <f>'報告書（事業主控）'!AN771</f>
        <v>0</v>
      </c>
      <c r="AO771" s="675"/>
      <c r="AP771" s="675"/>
      <c r="AQ771" s="675"/>
      <c r="AR771" s="675"/>
      <c r="AS771" s="114"/>
      <c r="AT771" s="85"/>
    </row>
    <row r="772" spans="2:46" ht="18" customHeight="1">
      <c r="B772" s="700"/>
      <c r="C772" s="701"/>
      <c r="D772" s="701"/>
      <c r="E772" s="701"/>
      <c r="F772" s="701"/>
      <c r="G772" s="701"/>
      <c r="H772" s="701"/>
      <c r="I772" s="702"/>
      <c r="J772" s="700"/>
      <c r="K772" s="701"/>
      <c r="L772" s="701"/>
      <c r="M772" s="701"/>
      <c r="N772" s="704"/>
      <c r="O772" s="115">
        <f>'報告書（事業主控）'!O772</f>
        <v>0</v>
      </c>
      <c r="P772" s="116" t="s">
        <v>45</v>
      </c>
      <c r="Q772" s="115">
        <f>'報告書（事業主控）'!Q772</f>
        <v>0</v>
      </c>
      <c r="R772" s="116" t="s">
        <v>46</v>
      </c>
      <c r="S772" s="115">
        <f>'報告書（事業主控）'!S772</f>
        <v>0</v>
      </c>
      <c r="T772" s="706" t="s">
        <v>48</v>
      </c>
      <c r="U772" s="706"/>
      <c r="V772" s="678">
        <f>'報告書（事業主控）'!V772</f>
        <v>0</v>
      </c>
      <c r="W772" s="679"/>
      <c r="X772" s="679"/>
      <c r="Y772" s="679"/>
      <c r="Z772" s="678">
        <f>'報告書（事業主控）'!Z772</f>
        <v>0</v>
      </c>
      <c r="AA772" s="679"/>
      <c r="AB772" s="679"/>
      <c r="AC772" s="679"/>
      <c r="AD772" s="678">
        <f>'報告書（事業主控）'!AD772</f>
        <v>0</v>
      </c>
      <c r="AE772" s="679"/>
      <c r="AF772" s="679"/>
      <c r="AG772" s="679"/>
      <c r="AH772" s="678">
        <f>'報告書（事業主控）'!AH772</f>
        <v>0</v>
      </c>
      <c r="AI772" s="679"/>
      <c r="AJ772" s="679"/>
      <c r="AK772" s="680"/>
      <c r="AL772" s="407">
        <f>'報告書（事業主控）'!AL772</f>
        <v>0</v>
      </c>
      <c r="AM772" s="677"/>
      <c r="AN772" s="671">
        <f>'報告書（事業主控）'!AN772</f>
        <v>0</v>
      </c>
      <c r="AO772" s="672"/>
      <c r="AP772" s="672"/>
      <c r="AQ772" s="672"/>
      <c r="AR772" s="672"/>
      <c r="AS772" s="75"/>
      <c r="AT772" s="85"/>
    </row>
    <row r="773" spans="2:46" ht="18" customHeight="1">
      <c r="B773" s="697">
        <f>'報告書（事業主控）'!B773</f>
        <v>0</v>
      </c>
      <c r="C773" s="698"/>
      <c r="D773" s="698"/>
      <c r="E773" s="698"/>
      <c r="F773" s="698"/>
      <c r="G773" s="698"/>
      <c r="H773" s="698"/>
      <c r="I773" s="699"/>
      <c r="J773" s="697">
        <f>'報告書（事業主控）'!J773</f>
        <v>0</v>
      </c>
      <c r="K773" s="698"/>
      <c r="L773" s="698"/>
      <c r="M773" s="698"/>
      <c r="N773" s="703"/>
      <c r="O773" s="110">
        <f>'報告書（事業主控）'!O773</f>
        <v>0</v>
      </c>
      <c r="P773" s="92" t="s">
        <v>45</v>
      </c>
      <c r="Q773" s="110">
        <f>'報告書（事業主控）'!Q773</f>
        <v>0</v>
      </c>
      <c r="R773" s="92" t="s">
        <v>46</v>
      </c>
      <c r="S773" s="110">
        <f>'報告書（事業主控）'!S773</f>
        <v>0</v>
      </c>
      <c r="T773" s="705" t="s">
        <v>47</v>
      </c>
      <c r="U773" s="705"/>
      <c r="V773" s="707">
        <f>'報告書（事業主控）'!V773</f>
        <v>0</v>
      </c>
      <c r="W773" s="708"/>
      <c r="X773" s="708"/>
      <c r="Y773" s="97"/>
      <c r="Z773" s="70"/>
      <c r="AA773" s="113"/>
      <c r="AB773" s="113"/>
      <c r="AC773" s="97"/>
      <c r="AD773" s="70"/>
      <c r="AE773" s="113"/>
      <c r="AF773" s="113"/>
      <c r="AG773" s="97"/>
      <c r="AH773" s="674">
        <f>'報告書（事業主控）'!AH773</f>
        <v>0</v>
      </c>
      <c r="AI773" s="675"/>
      <c r="AJ773" s="675"/>
      <c r="AK773" s="676"/>
      <c r="AL773" s="70"/>
      <c r="AM773" s="71"/>
      <c r="AN773" s="674">
        <f>'報告書（事業主控）'!AN773</f>
        <v>0</v>
      </c>
      <c r="AO773" s="675"/>
      <c r="AP773" s="675"/>
      <c r="AQ773" s="675"/>
      <c r="AR773" s="675"/>
      <c r="AS773" s="114"/>
      <c r="AT773" s="85"/>
    </row>
    <row r="774" spans="2:46" ht="18" customHeight="1">
      <c r="B774" s="700"/>
      <c r="C774" s="701"/>
      <c r="D774" s="701"/>
      <c r="E774" s="701"/>
      <c r="F774" s="701"/>
      <c r="G774" s="701"/>
      <c r="H774" s="701"/>
      <c r="I774" s="702"/>
      <c r="J774" s="700"/>
      <c r="K774" s="701"/>
      <c r="L774" s="701"/>
      <c r="M774" s="701"/>
      <c r="N774" s="704"/>
      <c r="O774" s="115">
        <f>'報告書（事業主控）'!O774</f>
        <v>0</v>
      </c>
      <c r="P774" s="116" t="s">
        <v>45</v>
      </c>
      <c r="Q774" s="115">
        <f>'報告書（事業主控）'!Q774</f>
        <v>0</v>
      </c>
      <c r="R774" s="116" t="s">
        <v>46</v>
      </c>
      <c r="S774" s="115">
        <f>'報告書（事業主控）'!S774</f>
        <v>0</v>
      </c>
      <c r="T774" s="706" t="s">
        <v>48</v>
      </c>
      <c r="U774" s="706"/>
      <c r="V774" s="678">
        <f>'報告書（事業主控）'!V774</f>
        <v>0</v>
      </c>
      <c r="W774" s="679"/>
      <c r="X774" s="679"/>
      <c r="Y774" s="679"/>
      <c r="Z774" s="678">
        <f>'報告書（事業主控）'!Z774</f>
        <v>0</v>
      </c>
      <c r="AA774" s="679"/>
      <c r="AB774" s="679"/>
      <c r="AC774" s="679"/>
      <c r="AD774" s="678">
        <f>'報告書（事業主控）'!AD774</f>
        <v>0</v>
      </c>
      <c r="AE774" s="679"/>
      <c r="AF774" s="679"/>
      <c r="AG774" s="679"/>
      <c r="AH774" s="678">
        <f>'報告書（事業主控）'!AH774</f>
        <v>0</v>
      </c>
      <c r="AI774" s="679"/>
      <c r="AJ774" s="679"/>
      <c r="AK774" s="680"/>
      <c r="AL774" s="407">
        <f>'報告書（事業主控）'!AL774</f>
        <v>0</v>
      </c>
      <c r="AM774" s="677"/>
      <c r="AN774" s="671">
        <f>'報告書（事業主控）'!AN774</f>
        <v>0</v>
      </c>
      <c r="AO774" s="672"/>
      <c r="AP774" s="672"/>
      <c r="AQ774" s="672"/>
      <c r="AR774" s="672"/>
      <c r="AS774" s="75"/>
      <c r="AT774" s="85"/>
    </row>
    <row r="775" spans="2:46" ht="18" customHeight="1">
      <c r="B775" s="430" t="s">
        <v>134</v>
      </c>
      <c r="C775" s="431"/>
      <c r="D775" s="431"/>
      <c r="E775" s="432"/>
      <c r="F775" s="688">
        <f>'報告書（事業主控）'!F775</f>
        <v>0</v>
      </c>
      <c r="G775" s="689"/>
      <c r="H775" s="689"/>
      <c r="I775" s="689"/>
      <c r="J775" s="689"/>
      <c r="K775" s="689"/>
      <c r="L775" s="689"/>
      <c r="M775" s="689"/>
      <c r="N775" s="690"/>
      <c r="O775" s="786" t="s">
        <v>62</v>
      </c>
      <c r="P775" s="787"/>
      <c r="Q775" s="787"/>
      <c r="R775" s="787"/>
      <c r="S775" s="787"/>
      <c r="T775" s="787"/>
      <c r="U775" s="788"/>
      <c r="V775" s="674">
        <f>'報告書（事業主控）'!V775</f>
        <v>0</v>
      </c>
      <c r="W775" s="675"/>
      <c r="X775" s="675"/>
      <c r="Y775" s="676"/>
      <c r="Z775" s="70"/>
      <c r="AA775" s="113"/>
      <c r="AB775" s="113"/>
      <c r="AC775" s="97"/>
      <c r="AD775" s="70"/>
      <c r="AE775" s="113"/>
      <c r="AF775" s="113"/>
      <c r="AG775" s="97"/>
      <c r="AH775" s="674">
        <f>'報告書（事業主控）'!AH775</f>
        <v>0</v>
      </c>
      <c r="AI775" s="675"/>
      <c r="AJ775" s="675"/>
      <c r="AK775" s="676"/>
      <c r="AL775" s="70"/>
      <c r="AM775" s="71"/>
      <c r="AN775" s="674">
        <f>'報告書（事業主控）'!AN775</f>
        <v>0</v>
      </c>
      <c r="AO775" s="675"/>
      <c r="AP775" s="675"/>
      <c r="AQ775" s="675"/>
      <c r="AR775" s="675"/>
      <c r="AS775" s="114"/>
      <c r="AT775" s="85"/>
    </row>
    <row r="776" spans="2:46" ht="18" customHeight="1">
      <c r="B776" s="433"/>
      <c r="C776" s="434"/>
      <c r="D776" s="434"/>
      <c r="E776" s="435"/>
      <c r="F776" s="691"/>
      <c r="G776" s="692"/>
      <c r="H776" s="692"/>
      <c r="I776" s="692"/>
      <c r="J776" s="692"/>
      <c r="K776" s="692"/>
      <c r="L776" s="692"/>
      <c r="M776" s="692"/>
      <c r="N776" s="693"/>
      <c r="O776" s="789"/>
      <c r="P776" s="790"/>
      <c r="Q776" s="790"/>
      <c r="R776" s="790"/>
      <c r="S776" s="790"/>
      <c r="T776" s="790"/>
      <c r="U776" s="791"/>
      <c r="V776" s="401">
        <f>'報告書（事業主控）'!V776</f>
        <v>0</v>
      </c>
      <c r="W776" s="640"/>
      <c r="X776" s="640"/>
      <c r="Y776" s="643"/>
      <c r="Z776" s="401">
        <f>'報告書（事業主控）'!Z776</f>
        <v>0</v>
      </c>
      <c r="AA776" s="641"/>
      <c r="AB776" s="641"/>
      <c r="AC776" s="642"/>
      <c r="AD776" s="401">
        <f>'報告書（事業主控）'!AD776</f>
        <v>0</v>
      </c>
      <c r="AE776" s="641"/>
      <c r="AF776" s="641"/>
      <c r="AG776" s="642"/>
      <c r="AH776" s="401">
        <f>'報告書（事業主控）'!AH776</f>
        <v>0</v>
      </c>
      <c r="AI776" s="402"/>
      <c r="AJ776" s="402"/>
      <c r="AK776" s="402"/>
      <c r="AL776" s="340"/>
      <c r="AM776" s="341"/>
      <c r="AN776" s="401">
        <f>'報告書（事業主控）'!AN776</f>
        <v>0</v>
      </c>
      <c r="AO776" s="640"/>
      <c r="AP776" s="640"/>
      <c r="AQ776" s="640"/>
      <c r="AR776" s="640"/>
      <c r="AS776" s="327"/>
      <c r="AT776" s="85"/>
    </row>
    <row r="777" spans="2:46" ht="18" customHeight="1">
      <c r="B777" s="436"/>
      <c r="C777" s="437"/>
      <c r="D777" s="437"/>
      <c r="E777" s="438"/>
      <c r="F777" s="694"/>
      <c r="G777" s="695"/>
      <c r="H777" s="695"/>
      <c r="I777" s="695"/>
      <c r="J777" s="695"/>
      <c r="K777" s="695"/>
      <c r="L777" s="695"/>
      <c r="M777" s="695"/>
      <c r="N777" s="696"/>
      <c r="O777" s="792"/>
      <c r="P777" s="793"/>
      <c r="Q777" s="793"/>
      <c r="R777" s="793"/>
      <c r="S777" s="793"/>
      <c r="T777" s="793"/>
      <c r="U777" s="794"/>
      <c r="V777" s="671">
        <f>'報告書（事業主控）'!V777</f>
        <v>0</v>
      </c>
      <c r="W777" s="672"/>
      <c r="X777" s="672"/>
      <c r="Y777" s="673"/>
      <c r="Z777" s="671">
        <f>'報告書（事業主控）'!Z777</f>
        <v>0</v>
      </c>
      <c r="AA777" s="672"/>
      <c r="AB777" s="672"/>
      <c r="AC777" s="673"/>
      <c r="AD777" s="671">
        <f>'報告書（事業主控）'!AD777</f>
        <v>0</v>
      </c>
      <c r="AE777" s="672"/>
      <c r="AF777" s="672"/>
      <c r="AG777" s="673"/>
      <c r="AH777" s="671">
        <f>'報告書（事業主控）'!AH777</f>
        <v>0</v>
      </c>
      <c r="AI777" s="672"/>
      <c r="AJ777" s="672"/>
      <c r="AK777" s="673"/>
      <c r="AL777" s="74"/>
      <c r="AM777" s="75"/>
      <c r="AN777" s="671">
        <f>'報告書（事業主控）'!AN777</f>
        <v>0</v>
      </c>
      <c r="AO777" s="672"/>
      <c r="AP777" s="672"/>
      <c r="AQ777" s="672"/>
      <c r="AR777" s="672"/>
      <c r="AS777" s="75"/>
      <c r="AT777" s="85"/>
    </row>
    <row r="778" spans="2:46" ht="18" customHeight="1">
      <c r="AN778" s="670">
        <f>'報告書（事業主控）'!AN778:AR778</f>
        <v>0</v>
      </c>
      <c r="AO778" s="670"/>
      <c r="AP778" s="670"/>
      <c r="AQ778" s="670"/>
      <c r="AR778" s="670"/>
      <c r="AS778" s="85"/>
      <c r="AT778" s="85"/>
    </row>
    <row r="779" spans="2:46" ht="31.5" customHeight="1">
      <c r="AN779" s="132"/>
      <c r="AO779" s="132"/>
      <c r="AP779" s="132"/>
      <c r="AQ779" s="132"/>
      <c r="AR779" s="132"/>
      <c r="AS779" s="85"/>
      <c r="AT779" s="85"/>
    </row>
    <row r="780" spans="2:46" ht="7.5" customHeight="1">
      <c r="X780" s="84"/>
      <c r="Y780" s="84"/>
      <c r="Z780" s="85"/>
      <c r="AA780" s="85"/>
      <c r="AB780" s="85"/>
      <c r="AC780" s="85"/>
      <c r="AD780" s="85"/>
      <c r="AE780" s="85"/>
      <c r="AF780" s="85"/>
      <c r="AG780" s="85"/>
      <c r="AH780" s="85"/>
      <c r="AI780" s="85"/>
      <c r="AJ780" s="85"/>
      <c r="AK780" s="85"/>
      <c r="AL780" s="85"/>
      <c r="AM780" s="85"/>
      <c r="AN780" s="85"/>
      <c r="AO780" s="85"/>
      <c r="AP780" s="85"/>
      <c r="AQ780" s="85"/>
      <c r="AR780" s="85"/>
      <c r="AS780" s="85"/>
    </row>
    <row r="781" spans="2:46" ht="10.5" customHeight="1">
      <c r="X781" s="84"/>
      <c r="Y781" s="84"/>
      <c r="Z781" s="85"/>
      <c r="AA781" s="85"/>
      <c r="AB781" s="85"/>
      <c r="AC781" s="85"/>
      <c r="AD781" s="85"/>
      <c r="AE781" s="85"/>
      <c r="AF781" s="85"/>
      <c r="AG781" s="85"/>
      <c r="AH781" s="85"/>
      <c r="AI781" s="85"/>
      <c r="AJ781" s="85"/>
      <c r="AK781" s="85"/>
      <c r="AL781" s="85"/>
      <c r="AM781" s="85"/>
      <c r="AN781" s="85"/>
      <c r="AO781" s="85"/>
      <c r="AP781" s="85"/>
      <c r="AQ781" s="85"/>
      <c r="AR781" s="85"/>
      <c r="AS781" s="85"/>
    </row>
    <row r="782" spans="2:46" ht="5.25" customHeight="1">
      <c r="X782" s="84"/>
      <c r="Y782" s="84"/>
      <c r="Z782" s="85"/>
      <c r="AA782" s="85"/>
      <c r="AB782" s="85"/>
      <c r="AC782" s="85"/>
      <c r="AD782" s="85"/>
      <c r="AE782" s="85"/>
      <c r="AF782" s="85"/>
      <c r="AG782" s="85"/>
      <c r="AH782" s="85"/>
      <c r="AI782" s="85"/>
      <c r="AJ782" s="85"/>
      <c r="AK782" s="85"/>
      <c r="AL782" s="85"/>
      <c r="AM782" s="85"/>
      <c r="AN782" s="85"/>
      <c r="AO782" s="85"/>
      <c r="AP782" s="85"/>
      <c r="AQ782" s="85"/>
      <c r="AR782" s="85"/>
      <c r="AS782" s="85"/>
    </row>
    <row r="783" spans="2:46" ht="5.25" customHeight="1">
      <c r="X783" s="84"/>
      <c r="Y783" s="84"/>
      <c r="Z783" s="85"/>
      <c r="AA783" s="85"/>
      <c r="AB783" s="85"/>
      <c r="AC783" s="85"/>
      <c r="AD783" s="85"/>
      <c r="AE783" s="85"/>
      <c r="AF783" s="85"/>
      <c r="AG783" s="85"/>
      <c r="AH783" s="85"/>
      <c r="AI783" s="85"/>
      <c r="AJ783" s="85"/>
      <c r="AK783" s="85"/>
      <c r="AL783" s="85"/>
      <c r="AM783" s="85"/>
      <c r="AN783" s="85"/>
      <c r="AO783" s="85"/>
      <c r="AP783" s="85"/>
      <c r="AQ783" s="85"/>
      <c r="AR783" s="85"/>
      <c r="AS783" s="85"/>
    </row>
    <row r="784" spans="2:46" ht="5.25" customHeight="1">
      <c r="X784" s="84"/>
      <c r="Y784" s="84"/>
      <c r="Z784" s="85"/>
      <c r="AA784" s="85"/>
      <c r="AB784" s="85"/>
      <c r="AC784" s="85"/>
      <c r="AD784" s="85"/>
      <c r="AE784" s="85"/>
      <c r="AF784" s="85"/>
      <c r="AG784" s="85"/>
      <c r="AH784" s="85"/>
      <c r="AI784" s="85"/>
      <c r="AJ784" s="85"/>
      <c r="AK784" s="85"/>
      <c r="AL784" s="85"/>
      <c r="AM784" s="85"/>
      <c r="AN784" s="85"/>
      <c r="AO784" s="85"/>
      <c r="AP784" s="85"/>
      <c r="AQ784" s="85"/>
      <c r="AR784" s="85"/>
      <c r="AS784" s="85"/>
    </row>
    <row r="785" spans="2:46" ht="5.25" customHeight="1">
      <c r="X785" s="84"/>
      <c r="Y785" s="84"/>
      <c r="Z785" s="85"/>
      <c r="AA785" s="85"/>
      <c r="AB785" s="85"/>
      <c r="AC785" s="85"/>
      <c r="AD785" s="85"/>
      <c r="AE785" s="85"/>
      <c r="AF785" s="85"/>
      <c r="AG785" s="85"/>
      <c r="AH785" s="85"/>
      <c r="AI785" s="85"/>
      <c r="AJ785" s="85"/>
      <c r="AK785" s="85"/>
      <c r="AL785" s="85"/>
      <c r="AM785" s="85"/>
      <c r="AN785" s="85"/>
      <c r="AO785" s="85"/>
      <c r="AP785" s="85"/>
      <c r="AQ785" s="85"/>
      <c r="AR785" s="85"/>
      <c r="AS785" s="85"/>
    </row>
    <row r="786" spans="2:46" ht="17.25" customHeight="1">
      <c r="B786" s="86" t="s">
        <v>50</v>
      </c>
      <c r="L786" s="85"/>
      <c r="M786" s="85"/>
      <c r="N786" s="85"/>
      <c r="O786" s="85"/>
      <c r="P786" s="85"/>
      <c r="Q786" s="85"/>
      <c r="R786" s="85"/>
      <c r="S786" s="87"/>
      <c r="T786" s="87"/>
      <c r="U786" s="87"/>
      <c r="V786" s="87"/>
      <c r="W786" s="87"/>
      <c r="X786" s="85"/>
      <c r="Y786" s="85"/>
      <c r="Z786" s="85"/>
      <c r="AA786" s="85"/>
      <c r="AB786" s="85"/>
      <c r="AC786" s="85"/>
      <c r="AL786" s="88"/>
      <c r="AM786" s="88"/>
      <c r="AN786" s="88"/>
      <c r="AO786" s="88"/>
    </row>
    <row r="787" spans="2:46" ht="12.75" customHeight="1">
      <c r="L787" s="85"/>
      <c r="M787" s="89"/>
      <c r="N787" s="89"/>
      <c r="O787" s="89"/>
      <c r="P787" s="89"/>
      <c r="Q787" s="89"/>
      <c r="R787" s="89"/>
      <c r="S787" s="89"/>
      <c r="T787" s="90"/>
      <c r="U787" s="90"/>
      <c r="V787" s="90"/>
      <c r="W787" s="90"/>
      <c r="X787" s="90"/>
      <c r="Y787" s="90"/>
      <c r="Z787" s="90"/>
      <c r="AA787" s="89"/>
      <c r="AB787" s="89"/>
      <c r="AC787" s="89"/>
      <c r="AL787" s="88"/>
      <c r="AM787" s="850" t="s">
        <v>327</v>
      </c>
      <c r="AN787" s="851"/>
      <c r="AO787" s="851"/>
      <c r="AP787" s="852"/>
    </row>
    <row r="788" spans="2:46" ht="12.75" customHeight="1">
      <c r="L788" s="85"/>
      <c r="M788" s="89"/>
      <c r="N788" s="89"/>
      <c r="O788" s="89"/>
      <c r="P788" s="89"/>
      <c r="Q788" s="89"/>
      <c r="R788" s="89"/>
      <c r="S788" s="89"/>
      <c r="T788" s="90"/>
      <c r="U788" s="90"/>
      <c r="V788" s="90"/>
      <c r="W788" s="90"/>
      <c r="X788" s="90"/>
      <c r="Y788" s="90"/>
      <c r="Z788" s="90"/>
      <c r="AA788" s="89"/>
      <c r="AB788" s="89"/>
      <c r="AC788" s="89"/>
      <c r="AL788" s="88"/>
      <c r="AM788" s="853"/>
      <c r="AN788" s="854"/>
      <c r="AO788" s="854"/>
      <c r="AP788" s="855"/>
    </row>
    <row r="789" spans="2:46" ht="12.75" customHeight="1">
      <c r="L789" s="85"/>
      <c r="M789" s="89"/>
      <c r="N789" s="89"/>
      <c r="O789" s="89"/>
      <c r="P789" s="89"/>
      <c r="Q789" s="89"/>
      <c r="R789" s="89"/>
      <c r="S789" s="89"/>
      <c r="T789" s="89"/>
      <c r="U789" s="89"/>
      <c r="V789" s="89"/>
      <c r="W789" s="89"/>
      <c r="X789" s="89"/>
      <c r="Y789" s="89"/>
      <c r="Z789" s="89"/>
      <c r="AA789" s="89"/>
      <c r="AB789" s="89"/>
      <c r="AC789" s="89"/>
      <c r="AL789" s="88"/>
      <c r="AM789" s="88"/>
      <c r="AN789" s="396"/>
      <c r="AO789" s="396"/>
    </row>
    <row r="790" spans="2:46" ht="6" customHeight="1">
      <c r="L790" s="85"/>
      <c r="M790" s="89"/>
      <c r="N790" s="89"/>
      <c r="O790" s="89"/>
      <c r="P790" s="89"/>
      <c r="Q790" s="89"/>
      <c r="R790" s="89"/>
      <c r="S790" s="89"/>
      <c r="T790" s="89"/>
      <c r="U790" s="89"/>
      <c r="V790" s="89"/>
      <c r="W790" s="89"/>
      <c r="X790" s="89"/>
      <c r="Y790" s="89"/>
      <c r="Z790" s="89"/>
      <c r="AA790" s="89"/>
      <c r="AB790" s="89"/>
      <c r="AC790" s="89"/>
      <c r="AL790" s="88"/>
      <c r="AM790" s="88"/>
    </row>
    <row r="791" spans="2:46" ht="12.75" customHeight="1">
      <c r="B791" s="725" t="s">
        <v>2</v>
      </c>
      <c r="C791" s="726"/>
      <c r="D791" s="726"/>
      <c r="E791" s="726"/>
      <c r="F791" s="726"/>
      <c r="G791" s="726"/>
      <c r="H791" s="726"/>
      <c r="I791" s="726"/>
      <c r="J791" s="750" t="s">
        <v>10</v>
      </c>
      <c r="K791" s="750"/>
      <c r="L791" s="91" t="s">
        <v>3</v>
      </c>
      <c r="M791" s="750" t="s">
        <v>11</v>
      </c>
      <c r="N791" s="750"/>
      <c r="O791" s="756" t="s">
        <v>12</v>
      </c>
      <c r="P791" s="750"/>
      <c r="Q791" s="750"/>
      <c r="R791" s="750"/>
      <c r="S791" s="750"/>
      <c r="T791" s="750"/>
      <c r="U791" s="750" t="s">
        <v>13</v>
      </c>
      <c r="V791" s="750"/>
      <c r="W791" s="750"/>
      <c r="X791" s="85"/>
      <c r="Y791" s="85"/>
      <c r="Z791" s="85"/>
      <c r="AA791" s="85"/>
      <c r="AB791" s="85"/>
      <c r="AC791" s="85"/>
      <c r="AD791" s="92"/>
      <c r="AE791" s="92"/>
      <c r="AF791" s="92"/>
      <c r="AG791" s="92"/>
      <c r="AH791" s="92"/>
      <c r="AI791" s="92"/>
      <c r="AJ791" s="92"/>
      <c r="AK791" s="85"/>
      <c r="AL791" s="520">
        <f ca="1">$AL$9</f>
        <v>30</v>
      </c>
      <c r="AM791" s="521"/>
      <c r="AN791" s="681" t="s">
        <v>4</v>
      </c>
      <c r="AO791" s="681"/>
      <c r="AP791" s="521">
        <v>20</v>
      </c>
      <c r="AQ791" s="521"/>
      <c r="AR791" s="681" t="s">
        <v>5</v>
      </c>
      <c r="AS791" s="747"/>
      <c r="AT791" s="85"/>
    </row>
    <row r="792" spans="2:46" ht="13.5" customHeight="1">
      <c r="B792" s="726"/>
      <c r="C792" s="726"/>
      <c r="D792" s="726"/>
      <c r="E792" s="726"/>
      <c r="F792" s="726"/>
      <c r="G792" s="726"/>
      <c r="H792" s="726"/>
      <c r="I792" s="726"/>
      <c r="J792" s="535">
        <f>$J$10</f>
        <v>0</v>
      </c>
      <c r="K792" s="473">
        <f>$K$10</f>
        <v>0</v>
      </c>
      <c r="L792" s="537">
        <f>$L$10</f>
        <v>0</v>
      </c>
      <c r="M792" s="476">
        <f>$M$10</f>
        <v>0</v>
      </c>
      <c r="N792" s="473">
        <f>$N$10</f>
        <v>0</v>
      </c>
      <c r="O792" s="476">
        <f>$O$10</f>
        <v>0</v>
      </c>
      <c r="P792" s="470">
        <f>$P$10</f>
        <v>0</v>
      </c>
      <c r="Q792" s="470">
        <f>$Q$10</f>
        <v>0</v>
      </c>
      <c r="R792" s="470">
        <f>$R$10</f>
        <v>0</v>
      </c>
      <c r="S792" s="470">
        <f>$S$10</f>
        <v>0</v>
      </c>
      <c r="T792" s="473">
        <f>$T$10</f>
        <v>0</v>
      </c>
      <c r="U792" s="476">
        <f>$U$10</f>
        <v>0</v>
      </c>
      <c r="V792" s="470">
        <f>$V$10</f>
        <v>0</v>
      </c>
      <c r="W792" s="473">
        <f>$W$10</f>
        <v>0</v>
      </c>
      <c r="X792" s="85"/>
      <c r="Y792" s="85"/>
      <c r="Z792" s="85"/>
      <c r="AA792" s="85"/>
      <c r="AB792" s="85"/>
      <c r="AC792" s="85"/>
      <c r="AD792" s="92"/>
      <c r="AE792" s="92"/>
      <c r="AF792" s="92"/>
      <c r="AG792" s="92"/>
      <c r="AH792" s="92"/>
      <c r="AI792" s="92"/>
      <c r="AJ792" s="92"/>
      <c r="AK792" s="85"/>
      <c r="AL792" s="522"/>
      <c r="AM792" s="523"/>
      <c r="AN792" s="682"/>
      <c r="AO792" s="682"/>
      <c r="AP792" s="523"/>
      <c r="AQ792" s="523"/>
      <c r="AR792" s="682"/>
      <c r="AS792" s="764"/>
      <c r="AT792" s="85"/>
    </row>
    <row r="793" spans="2:46" ht="9" customHeight="1">
      <c r="B793" s="726"/>
      <c r="C793" s="726"/>
      <c r="D793" s="726"/>
      <c r="E793" s="726"/>
      <c r="F793" s="726"/>
      <c r="G793" s="726"/>
      <c r="H793" s="726"/>
      <c r="I793" s="726"/>
      <c r="J793" s="536"/>
      <c r="K793" s="474"/>
      <c r="L793" s="538"/>
      <c r="M793" s="477"/>
      <c r="N793" s="474"/>
      <c r="O793" s="477"/>
      <c r="P793" s="471"/>
      <c r="Q793" s="471"/>
      <c r="R793" s="471"/>
      <c r="S793" s="471"/>
      <c r="T793" s="474"/>
      <c r="U793" s="477"/>
      <c r="V793" s="471"/>
      <c r="W793" s="474"/>
      <c r="X793" s="85"/>
      <c r="Y793" s="85"/>
      <c r="Z793" s="85"/>
      <c r="AA793" s="85"/>
      <c r="AB793" s="85"/>
      <c r="AC793" s="85"/>
      <c r="AD793" s="92"/>
      <c r="AE793" s="92"/>
      <c r="AF793" s="92"/>
      <c r="AG793" s="92"/>
      <c r="AH793" s="92"/>
      <c r="AI793" s="92"/>
      <c r="AJ793" s="92"/>
      <c r="AK793" s="85"/>
      <c r="AL793" s="524"/>
      <c r="AM793" s="525"/>
      <c r="AN793" s="683"/>
      <c r="AO793" s="683"/>
      <c r="AP793" s="525"/>
      <c r="AQ793" s="525"/>
      <c r="AR793" s="683"/>
      <c r="AS793" s="749"/>
      <c r="AT793" s="85"/>
    </row>
    <row r="794" spans="2:46" ht="6" customHeight="1">
      <c r="B794" s="727"/>
      <c r="C794" s="727"/>
      <c r="D794" s="727"/>
      <c r="E794" s="727"/>
      <c r="F794" s="727"/>
      <c r="G794" s="727"/>
      <c r="H794" s="727"/>
      <c r="I794" s="727"/>
      <c r="J794" s="536"/>
      <c r="K794" s="475"/>
      <c r="L794" s="539"/>
      <c r="M794" s="478"/>
      <c r="N794" s="475"/>
      <c r="O794" s="478"/>
      <c r="P794" s="472"/>
      <c r="Q794" s="472"/>
      <c r="R794" s="472"/>
      <c r="S794" s="472"/>
      <c r="T794" s="475"/>
      <c r="U794" s="478"/>
      <c r="V794" s="472"/>
      <c r="W794" s="475"/>
      <c r="X794" s="85"/>
      <c r="Y794" s="85"/>
      <c r="Z794" s="85"/>
      <c r="AA794" s="85"/>
      <c r="AB794" s="85"/>
      <c r="AC794" s="85"/>
      <c r="AD794" s="85"/>
      <c r="AE794" s="85"/>
      <c r="AF794" s="85"/>
      <c r="AG794" s="85"/>
      <c r="AH794" s="85"/>
      <c r="AI794" s="85"/>
      <c r="AJ794" s="85"/>
      <c r="AK794" s="85"/>
      <c r="AT794" s="85"/>
    </row>
    <row r="795" spans="2:46" ht="15" customHeight="1">
      <c r="B795" s="709" t="s">
        <v>51</v>
      </c>
      <c r="C795" s="710"/>
      <c r="D795" s="710"/>
      <c r="E795" s="710"/>
      <c r="F795" s="710"/>
      <c r="G795" s="710"/>
      <c r="H795" s="710"/>
      <c r="I795" s="711"/>
      <c r="J795" s="709" t="s">
        <v>6</v>
      </c>
      <c r="K795" s="710"/>
      <c r="L795" s="710"/>
      <c r="M795" s="710"/>
      <c r="N795" s="718"/>
      <c r="O795" s="721" t="s">
        <v>52</v>
      </c>
      <c r="P795" s="710"/>
      <c r="Q795" s="710"/>
      <c r="R795" s="710"/>
      <c r="S795" s="710"/>
      <c r="T795" s="710"/>
      <c r="U795" s="711"/>
      <c r="V795" s="93" t="s">
        <v>53</v>
      </c>
      <c r="W795" s="94"/>
      <c r="X795" s="94"/>
      <c r="Y795" s="724" t="s">
        <v>54</v>
      </c>
      <c r="Z795" s="724"/>
      <c r="AA795" s="724"/>
      <c r="AB795" s="724"/>
      <c r="AC795" s="724"/>
      <c r="AD795" s="724"/>
      <c r="AE795" s="724"/>
      <c r="AF795" s="724"/>
      <c r="AG795" s="724"/>
      <c r="AH795" s="724"/>
      <c r="AI795" s="94"/>
      <c r="AJ795" s="94"/>
      <c r="AK795" s="95"/>
      <c r="AL795" s="785" t="s">
        <v>55</v>
      </c>
      <c r="AM795" s="785"/>
      <c r="AN795" s="777" t="s">
        <v>61</v>
      </c>
      <c r="AO795" s="777"/>
      <c r="AP795" s="777"/>
      <c r="AQ795" s="777"/>
      <c r="AR795" s="777"/>
      <c r="AS795" s="778"/>
      <c r="AT795" s="85"/>
    </row>
    <row r="796" spans="2:46" ht="13.5" customHeight="1">
      <c r="B796" s="712"/>
      <c r="C796" s="713"/>
      <c r="D796" s="713"/>
      <c r="E796" s="713"/>
      <c r="F796" s="713"/>
      <c r="G796" s="713"/>
      <c r="H796" s="713"/>
      <c r="I796" s="714"/>
      <c r="J796" s="712"/>
      <c r="K796" s="713"/>
      <c r="L796" s="713"/>
      <c r="M796" s="713"/>
      <c r="N796" s="719"/>
      <c r="O796" s="722"/>
      <c r="P796" s="713"/>
      <c r="Q796" s="713"/>
      <c r="R796" s="713"/>
      <c r="S796" s="713"/>
      <c r="T796" s="713"/>
      <c r="U796" s="714"/>
      <c r="V796" s="728" t="s">
        <v>7</v>
      </c>
      <c r="W796" s="729"/>
      <c r="X796" s="729"/>
      <c r="Y796" s="730"/>
      <c r="Z796" s="734" t="s">
        <v>16</v>
      </c>
      <c r="AA796" s="735"/>
      <c r="AB796" s="735"/>
      <c r="AC796" s="736"/>
      <c r="AD796" s="740" t="s">
        <v>17</v>
      </c>
      <c r="AE796" s="741"/>
      <c r="AF796" s="741"/>
      <c r="AG796" s="742"/>
      <c r="AH796" s="746" t="s">
        <v>135</v>
      </c>
      <c r="AI796" s="681"/>
      <c r="AJ796" s="681"/>
      <c r="AK796" s="747"/>
      <c r="AL796" s="684" t="s">
        <v>18</v>
      </c>
      <c r="AM796" s="685"/>
      <c r="AN796" s="757" t="s">
        <v>19</v>
      </c>
      <c r="AO796" s="758"/>
      <c r="AP796" s="758"/>
      <c r="AQ796" s="758"/>
      <c r="AR796" s="759"/>
      <c r="AS796" s="760"/>
      <c r="AT796" s="85"/>
    </row>
    <row r="797" spans="2:46" ht="13.5" customHeight="1">
      <c r="B797" s="808"/>
      <c r="C797" s="809"/>
      <c r="D797" s="809"/>
      <c r="E797" s="809"/>
      <c r="F797" s="809"/>
      <c r="G797" s="809"/>
      <c r="H797" s="809"/>
      <c r="I797" s="810"/>
      <c r="J797" s="808"/>
      <c r="K797" s="809"/>
      <c r="L797" s="809"/>
      <c r="M797" s="809"/>
      <c r="N797" s="811"/>
      <c r="O797" s="820"/>
      <c r="P797" s="809"/>
      <c r="Q797" s="809"/>
      <c r="R797" s="809"/>
      <c r="S797" s="809"/>
      <c r="T797" s="809"/>
      <c r="U797" s="810"/>
      <c r="V797" s="731"/>
      <c r="W797" s="732"/>
      <c r="X797" s="732"/>
      <c r="Y797" s="733"/>
      <c r="Z797" s="737"/>
      <c r="AA797" s="738"/>
      <c r="AB797" s="738"/>
      <c r="AC797" s="739"/>
      <c r="AD797" s="743"/>
      <c r="AE797" s="744"/>
      <c r="AF797" s="744"/>
      <c r="AG797" s="745"/>
      <c r="AH797" s="748"/>
      <c r="AI797" s="683"/>
      <c r="AJ797" s="683"/>
      <c r="AK797" s="749"/>
      <c r="AL797" s="686"/>
      <c r="AM797" s="687"/>
      <c r="AN797" s="799"/>
      <c r="AO797" s="799"/>
      <c r="AP797" s="799"/>
      <c r="AQ797" s="799"/>
      <c r="AR797" s="799"/>
      <c r="AS797" s="800"/>
      <c r="AT797" s="85"/>
    </row>
    <row r="798" spans="2:46" ht="18" customHeight="1">
      <c r="B798" s="751">
        <f>'報告書（事業主控）'!B798</f>
        <v>0</v>
      </c>
      <c r="C798" s="752"/>
      <c r="D798" s="752"/>
      <c r="E798" s="752"/>
      <c r="F798" s="752"/>
      <c r="G798" s="752"/>
      <c r="H798" s="752"/>
      <c r="I798" s="753"/>
      <c r="J798" s="751">
        <f>'報告書（事業主控）'!J798</f>
        <v>0</v>
      </c>
      <c r="K798" s="752"/>
      <c r="L798" s="752"/>
      <c r="M798" s="752"/>
      <c r="N798" s="754"/>
      <c r="O798" s="106">
        <f>'報告書（事業主控）'!O798</f>
        <v>0</v>
      </c>
      <c r="P798" s="107" t="s">
        <v>45</v>
      </c>
      <c r="Q798" s="106">
        <f>'報告書（事業主控）'!Q798</f>
        <v>0</v>
      </c>
      <c r="R798" s="107" t="s">
        <v>46</v>
      </c>
      <c r="S798" s="106">
        <f>'報告書（事業主控）'!S798</f>
        <v>0</v>
      </c>
      <c r="T798" s="755" t="s">
        <v>47</v>
      </c>
      <c r="U798" s="755"/>
      <c r="V798" s="707">
        <f>'報告書（事業主控）'!V798</f>
        <v>0</v>
      </c>
      <c r="W798" s="708"/>
      <c r="X798" s="708"/>
      <c r="Y798" s="96" t="s">
        <v>8</v>
      </c>
      <c r="Z798" s="70"/>
      <c r="AA798" s="113"/>
      <c r="AB798" s="113"/>
      <c r="AC798" s="96" t="s">
        <v>8</v>
      </c>
      <c r="AD798" s="70"/>
      <c r="AE798" s="113"/>
      <c r="AF798" s="113"/>
      <c r="AG798" s="109" t="s">
        <v>8</v>
      </c>
      <c r="AH798" s="815">
        <f>'報告書（事業主控）'!AH798</f>
        <v>0</v>
      </c>
      <c r="AI798" s="816"/>
      <c r="AJ798" s="816"/>
      <c r="AK798" s="817"/>
      <c r="AL798" s="70"/>
      <c r="AM798" s="71"/>
      <c r="AN798" s="674">
        <f>'報告書（事業主控）'!AN798</f>
        <v>0</v>
      </c>
      <c r="AO798" s="675"/>
      <c r="AP798" s="675"/>
      <c r="AQ798" s="675"/>
      <c r="AR798" s="675"/>
      <c r="AS798" s="109" t="s">
        <v>8</v>
      </c>
      <c r="AT798" s="85"/>
    </row>
    <row r="799" spans="2:46" ht="18" customHeight="1">
      <c r="B799" s="700"/>
      <c r="C799" s="701"/>
      <c r="D799" s="701"/>
      <c r="E799" s="701"/>
      <c r="F799" s="701"/>
      <c r="G799" s="701"/>
      <c r="H799" s="701"/>
      <c r="I799" s="702"/>
      <c r="J799" s="700"/>
      <c r="K799" s="701"/>
      <c r="L799" s="701"/>
      <c r="M799" s="701"/>
      <c r="N799" s="704"/>
      <c r="O799" s="115">
        <f>'報告書（事業主控）'!O799</f>
        <v>0</v>
      </c>
      <c r="P799" s="116" t="s">
        <v>45</v>
      </c>
      <c r="Q799" s="115">
        <f>'報告書（事業主控）'!Q799</f>
        <v>0</v>
      </c>
      <c r="R799" s="116" t="s">
        <v>46</v>
      </c>
      <c r="S799" s="115">
        <f>'報告書（事業主控）'!S799</f>
        <v>0</v>
      </c>
      <c r="T799" s="706" t="s">
        <v>48</v>
      </c>
      <c r="U799" s="706"/>
      <c r="V799" s="671">
        <f>'報告書（事業主控）'!V799</f>
        <v>0</v>
      </c>
      <c r="W799" s="672"/>
      <c r="X799" s="672"/>
      <c r="Y799" s="672"/>
      <c r="Z799" s="671">
        <f>'報告書（事業主控）'!Z799</f>
        <v>0</v>
      </c>
      <c r="AA799" s="672"/>
      <c r="AB799" s="672"/>
      <c r="AC799" s="672"/>
      <c r="AD799" s="671">
        <f>'報告書（事業主控）'!AD799</f>
        <v>0</v>
      </c>
      <c r="AE799" s="672"/>
      <c r="AF799" s="672"/>
      <c r="AG799" s="673"/>
      <c r="AH799" s="671">
        <f>'報告書（事業主控）'!AH799</f>
        <v>0</v>
      </c>
      <c r="AI799" s="672"/>
      <c r="AJ799" s="672"/>
      <c r="AK799" s="673"/>
      <c r="AL799" s="407">
        <f>'報告書（事業主控）'!AL799</f>
        <v>0</v>
      </c>
      <c r="AM799" s="677"/>
      <c r="AN799" s="671">
        <f>'報告書（事業主控）'!AN799</f>
        <v>0</v>
      </c>
      <c r="AO799" s="672"/>
      <c r="AP799" s="672"/>
      <c r="AQ799" s="672"/>
      <c r="AR799" s="672"/>
      <c r="AS799" s="75"/>
      <c r="AT799" s="85"/>
    </row>
    <row r="800" spans="2:46" ht="18" customHeight="1">
      <c r="B800" s="697">
        <f>'報告書（事業主控）'!B800</f>
        <v>0</v>
      </c>
      <c r="C800" s="698"/>
      <c r="D800" s="698"/>
      <c r="E800" s="698"/>
      <c r="F800" s="698"/>
      <c r="G800" s="698"/>
      <c r="H800" s="698"/>
      <c r="I800" s="699"/>
      <c r="J800" s="697">
        <f>'報告書（事業主控）'!J800</f>
        <v>0</v>
      </c>
      <c r="K800" s="698"/>
      <c r="L800" s="698"/>
      <c r="M800" s="698"/>
      <c r="N800" s="703"/>
      <c r="O800" s="110">
        <f>'報告書（事業主控）'!O800</f>
        <v>0</v>
      </c>
      <c r="P800" s="92" t="s">
        <v>45</v>
      </c>
      <c r="Q800" s="110">
        <f>'報告書（事業主控）'!Q800</f>
        <v>0</v>
      </c>
      <c r="R800" s="92" t="s">
        <v>46</v>
      </c>
      <c r="S800" s="110">
        <f>'報告書（事業主控）'!S800</f>
        <v>0</v>
      </c>
      <c r="T800" s="705" t="s">
        <v>47</v>
      </c>
      <c r="U800" s="705"/>
      <c r="V800" s="707">
        <f>'報告書（事業主控）'!V800</f>
        <v>0</v>
      </c>
      <c r="W800" s="708"/>
      <c r="X800" s="708"/>
      <c r="Y800" s="97"/>
      <c r="Z800" s="70"/>
      <c r="AA800" s="113"/>
      <c r="AB800" s="113"/>
      <c r="AC800" s="97"/>
      <c r="AD800" s="70"/>
      <c r="AE800" s="113"/>
      <c r="AF800" s="113"/>
      <c r="AG800" s="97"/>
      <c r="AH800" s="674">
        <f>'報告書（事業主控）'!AH800</f>
        <v>0</v>
      </c>
      <c r="AI800" s="675"/>
      <c r="AJ800" s="675"/>
      <c r="AK800" s="676"/>
      <c r="AL800" s="70"/>
      <c r="AM800" s="71"/>
      <c r="AN800" s="674">
        <f>'報告書（事業主控）'!AN800</f>
        <v>0</v>
      </c>
      <c r="AO800" s="675"/>
      <c r="AP800" s="675"/>
      <c r="AQ800" s="675"/>
      <c r="AR800" s="675"/>
      <c r="AS800" s="114"/>
      <c r="AT800" s="85"/>
    </row>
    <row r="801" spans="2:46" ht="18" customHeight="1">
      <c r="B801" s="700"/>
      <c r="C801" s="701"/>
      <c r="D801" s="701"/>
      <c r="E801" s="701"/>
      <c r="F801" s="701"/>
      <c r="G801" s="701"/>
      <c r="H801" s="701"/>
      <c r="I801" s="702"/>
      <c r="J801" s="700"/>
      <c r="K801" s="701"/>
      <c r="L801" s="701"/>
      <c r="M801" s="701"/>
      <c r="N801" s="704"/>
      <c r="O801" s="115">
        <f>'報告書（事業主控）'!O801</f>
        <v>0</v>
      </c>
      <c r="P801" s="116" t="s">
        <v>45</v>
      </c>
      <c r="Q801" s="115">
        <f>'報告書（事業主控）'!Q801</f>
        <v>0</v>
      </c>
      <c r="R801" s="116" t="s">
        <v>46</v>
      </c>
      <c r="S801" s="115">
        <f>'報告書（事業主控）'!S801</f>
        <v>0</v>
      </c>
      <c r="T801" s="706" t="s">
        <v>48</v>
      </c>
      <c r="U801" s="706"/>
      <c r="V801" s="678">
        <f>'報告書（事業主控）'!V801</f>
        <v>0</v>
      </c>
      <c r="W801" s="679"/>
      <c r="X801" s="679"/>
      <c r="Y801" s="679"/>
      <c r="Z801" s="678">
        <f>'報告書（事業主控）'!Z801</f>
        <v>0</v>
      </c>
      <c r="AA801" s="679"/>
      <c r="AB801" s="679"/>
      <c r="AC801" s="679"/>
      <c r="AD801" s="678">
        <f>'報告書（事業主控）'!AD801</f>
        <v>0</v>
      </c>
      <c r="AE801" s="679"/>
      <c r="AF801" s="679"/>
      <c r="AG801" s="679"/>
      <c r="AH801" s="678">
        <f>'報告書（事業主控）'!AH801</f>
        <v>0</v>
      </c>
      <c r="AI801" s="679"/>
      <c r="AJ801" s="679"/>
      <c r="AK801" s="680"/>
      <c r="AL801" s="407">
        <f>'報告書（事業主控）'!AL801</f>
        <v>0</v>
      </c>
      <c r="AM801" s="677"/>
      <c r="AN801" s="671">
        <f>'報告書（事業主控）'!AN801</f>
        <v>0</v>
      </c>
      <c r="AO801" s="672"/>
      <c r="AP801" s="672"/>
      <c r="AQ801" s="672"/>
      <c r="AR801" s="672"/>
      <c r="AS801" s="75"/>
      <c r="AT801" s="85"/>
    </row>
    <row r="802" spans="2:46" ht="18" customHeight="1">
      <c r="B802" s="697">
        <f>'報告書（事業主控）'!B802</f>
        <v>0</v>
      </c>
      <c r="C802" s="698"/>
      <c r="D802" s="698"/>
      <c r="E802" s="698"/>
      <c r="F802" s="698"/>
      <c r="G802" s="698"/>
      <c r="H802" s="698"/>
      <c r="I802" s="699"/>
      <c r="J802" s="697">
        <f>'報告書（事業主控）'!J802</f>
        <v>0</v>
      </c>
      <c r="K802" s="698"/>
      <c r="L802" s="698"/>
      <c r="M802" s="698"/>
      <c r="N802" s="703"/>
      <c r="O802" s="110">
        <f>'報告書（事業主控）'!O802</f>
        <v>0</v>
      </c>
      <c r="P802" s="92" t="s">
        <v>45</v>
      </c>
      <c r="Q802" s="110">
        <f>'報告書（事業主控）'!Q802</f>
        <v>0</v>
      </c>
      <c r="R802" s="92" t="s">
        <v>46</v>
      </c>
      <c r="S802" s="110">
        <f>'報告書（事業主控）'!S802</f>
        <v>0</v>
      </c>
      <c r="T802" s="705" t="s">
        <v>47</v>
      </c>
      <c r="U802" s="705"/>
      <c r="V802" s="707">
        <f>'報告書（事業主控）'!V802</f>
        <v>0</v>
      </c>
      <c r="W802" s="708"/>
      <c r="X802" s="708"/>
      <c r="Y802" s="97"/>
      <c r="Z802" s="70"/>
      <c r="AA802" s="113"/>
      <c r="AB802" s="113"/>
      <c r="AC802" s="97"/>
      <c r="AD802" s="70"/>
      <c r="AE802" s="113"/>
      <c r="AF802" s="113"/>
      <c r="AG802" s="97"/>
      <c r="AH802" s="674">
        <f>'報告書（事業主控）'!AH802</f>
        <v>0</v>
      </c>
      <c r="AI802" s="675"/>
      <c r="AJ802" s="675"/>
      <c r="AK802" s="676"/>
      <c r="AL802" s="70"/>
      <c r="AM802" s="71"/>
      <c r="AN802" s="674">
        <f>'報告書（事業主控）'!AN802</f>
        <v>0</v>
      </c>
      <c r="AO802" s="675"/>
      <c r="AP802" s="675"/>
      <c r="AQ802" s="675"/>
      <c r="AR802" s="675"/>
      <c r="AS802" s="114"/>
      <c r="AT802" s="85"/>
    </row>
    <row r="803" spans="2:46" ht="18" customHeight="1">
      <c r="B803" s="700"/>
      <c r="C803" s="701"/>
      <c r="D803" s="701"/>
      <c r="E803" s="701"/>
      <c r="F803" s="701"/>
      <c r="G803" s="701"/>
      <c r="H803" s="701"/>
      <c r="I803" s="702"/>
      <c r="J803" s="700"/>
      <c r="K803" s="701"/>
      <c r="L803" s="701"/>
      <c r="M803" s="701"/>
      <c r="N803" s="704"/>
      <c r="O803" s="115">
        <f>'報告書（事業主控）'!O803</f>
        <v>0</v>
      </c>
      <c r="P803" s="116" t="s">
        <v>45</v>
      </c>
      <c r="Q803" s="115">
        <f>'報告書（事業主控）'!Q803</f>
        <v>0</v>
      </c>
      <c r="R803" s="116" t="s">
        <v>46</v>
      </c>
      <c r="S803" s="115">
        <f>'報告書（事業主控）'!S803</f>
        <v>0</v>
      </c>
      <c r="T803" s="706" t="s">
        <v>48</v>
      </c>
      <c r="U803" s="706"/>
      <c r="V803" s="678">
        <f>'報告書（事業主控）'!V803</f>
        <v>0</v>
      </c>
      <c r="W803" s="679"/>
      <c r="X803" s="679"/>
      <c r="Y803" s="679"/>
      <c r="Z803" s="678">
        <f>'報告書（事業主控）'!Z803</f>
        <v>0</v>
      </c>
      <c r="AA803" s="679"/>
      <c r="AB803" s="679"/>
      <c r="AC803" s="679"/>
      <c r="AD803" s="678">
        <f>'報告書（事業主控）'!AD803</f>
        <v>0</v>
      </c>
      <c r="AE803" s="679"/>
      <c r="AF803" s="679"/>
      <c r="AG803" s="679"/>
      <c r="AH803" s="678">
        <f>'報告書（事業主控）'!AH803</f>
        <v>0</v>
      </c>
      <c r="AI803" s="679"/>
      <c r="AJ803" s="679"/>
      <c r="AK803" s="680"/>
      <c r="AL803" s="407">
        <f>'報告書（事業主控）'!AL803</f>
        <v>0</v>
      </c>
      <c r="AM803" s="677"/>
      <c r="AN803" s="671">
        <f>'報告書（事業主控）'!AN803</f>
        <v>0</v>
      </c>
      <c r="AO803" s="672"/>
      <c r="AP803" s="672"/>
      <c r="AQ803" s="672"/>
      <c r="AR803" s="672"/>
      <c r="AS803" s="75"/>
      <c r="AT803" s="85"/>
    </row>
    <row r="804" spans="2:46" ht="18" customHeight="1">
      <c r="B804" s="697">
        <f>'報告書（事業主控）'!B804</f>
        <v>0</v>
      </c>
      <c r="C804" s="698"/>
      <c r="D804" s="698"/>
      <c r="E804" s="698"/>
      <c r="F804" s="698"/>
      <c r="G804" s="698"/>
      <c r="H804" s="698"/>
      <c r="I804" s="699"/>
      <c r="J804" s="697">
        <f>'報告書（事業主控）'!J804</f>
        <v>0</v>
      </c>
      <c r="K804" s="698"/>
      <c r="L804" s="698"/>
      <c r="M804" s="698"/>
      <c r="N804" s="703"/>
      <c r="O804" s="110">
        <f>'報告書（事業主控）'!O804</f>
        <v>0</v>
      </c>
      <c r="P804" s="92" t="s">
        <v>45</v>
      </c>
      <c r="Q804" s="110">
        <f>'報告書（事業主控）'!Q804</f>
        <v>0</v>
      </c>
      <c r="R804" s="92" t="s">
        <v>46</v>
      </c>
      <c r="S804" s="110">
        <f>'報告書（事業主控）'!S804</f>
        <v>0</v>
      </c>
      <c r="T804" s="705" t="s">
        <v>47</v>
      </c>
      <c r="U804" s="705"/>
      <c r="V804" s="707">
        <f>'報告書（事業主控）'!V804</f>
        <v>0</v>
      </c>
      <c r="W804" s="708"/>
      <c r="X804" s="708"/>
      <c r="Y804" s="97"/>
      <c r="Z804" s="70"/>
      <c r="AA804" s="113"/>
      <c r="AB804" s="113"/>
      <c r="AC804" s="97"/>
      <c r="AD804" s="70"/>
      <c r="AE804" s="113"/>
      <c r="AF804" s="113"/>
      <c r="AG804" s="97"/>
      <c r="AH804" s="674">
        <f>'報告書（事業主控）'!AH804</f>
        <v>0</v>
      </c>
      <c r="AI804" s="675"/>
      <c r="AJ804" s="675"/>
      <c r="AK804" s="676"/>
      <c r="AL804" s="70"/>
      <c r="AM804" s="71"/>
      <c r="AN804" s="674">
        <f>'報告書（事業主控）'!AN804</f>
        <v>0</v>
      </c>
      <c r="AO804" s="675"/>
      <c r="AP804" s="675"/>
      <c r="AQ804" s="675"/>
      <c r="AR804" s="675"/>
      <c r="AS804" s="114"/>
      <c r="AT804" s="85"/>
    </row>
    <row r="805" spans="2:46" ht="18" customHeight="1">
      <c r="B805" s="700"/>
      <c r="C805" s="701"/>
      <c r="D805" s="701"/>
      <c r="E805" s="701"/>
      <c r="F805" s="701"/>
      <c r="G805" s="701"/>
      <c r="H805" s="701"/>
      <c r="I805" s="702"/>
      <c r="J805" s="700"/>
      <c r="K805" s="701"/>
      <c r="L805" s="701"/>
      <c r="M805" s="701"/>
      <c r="N805" s="704"/>
      <c r="O805" s="115">
        <f>'報告書（事業主控）'!O805</f>
        <v>0</v>
      </c>
      <c r="P805" s="116" t="s">
        <v>45</v>
      </c>
      <c r="Q805" s="115">
        <f>'報告書（事業主控）'!Q805</f>
        <v>0</v>
      </c>
      <c r="R805" s="116" t="s">
        <v>46</v>
      </c>
      <c r="S805" s="115">
        <f>'報告書（事業主控）'!S805</f>
        <v>0</v>
      </c>
      <c r="T805" s="706" t="s">
        <v>48</v>
      </c>
      <c r="U805" s="706"/>
      <c r="V805" s="678">
        <f>'報告書（事業主控）'!V805</f>
        <v>0</v>
      </c>
      <c r="W805" s="679"/>
      <c r="X805" s="679"/>
      <c r="Y805" s="679"/>
      <c r="Z805" s="678">
        <f>'報告書（事業主控）'!Z805</f>
        <v>0</v>
      </c>
      <c r="AA805" s="679"/>
      <c r="AB805" s="679"/>
      <c r="AC805" s="679"/>
      <c r="AD805" s="678">
        <f>'報告書（事業主控）'!AD805</f>
        <v>0</v>
      </c>
      <c r="AE805" s="679"/>
      <c r="AF805" s="679"/>
      <c r="AG805" s="679"/>
      <c r="AH805" s="678">
        <f>'報告書（事業主控）'!AH805</f>
        <v>0</v>
      </c>
      <c r="AI805" s="679"/>
      <c r="AJ805" s="679"/>
      <c r="AK805" s="680"/>
      <c r="AL805" s="407">
        <f>'報告書（事業主控）'!AL805</f>
        <v>0</v>
      </c>
      <c r="AM805" s="677"/>
      <c r="AN805" s="671">
        <f>'報告書（事業主控）'!AN805</f>
        <v>0</v>
      </c>
      <c r="AO805" s="672"/>
      <c r="AP805" s="672"/>
      <c r="AQ805" s="672"/>
      <c r="AR805" s="672"/>
      <c r="AS805" s="75"/>
      <c r="AT805" s="85"/>
    </row>
    <row r="806" spans="2:46" ht="18" customHeight="1">
      <c r="B806" s="697">
        <f>'報告書（事業主控）'!B806</f>
        <v>0</v>
      </c>
      <c r="C806" s="698"/>
      <c r="D806" s="698"/>
      <c r="E806" s="698"/>
      <c r="F806" s="698"/>
      <c r="G806" s="698"/>
      <c r="H806" s="698"/>
      <c r="I806" s="699"/>
      <c r="J806" s="697">
        <f>'報告書（事業主控）'!J806</f>
        <v>0</v>
      </c>
      <c r="K806" s="698"/>
      <c r="L806" s="698"/>
      <c r="M806" s="698"/>
      <c r="N806" s="703"/>
      <c r="O806" s="110">
        <f>'報告書（事業主控）'!O806</f>
        <v>0</v>
      </c>
      <c r="P806" s="92" t="s">
        <v>45</v>
      </c>
      <c r="Q806" s="110">
        <f>'報告書（事業主控）'!Q806</f>
        <v>0</v>
      </c>
      <c r="R806" s="92" t="s">
        <v>46</v>
      </c>
      <c r="S806" s="110">
        <f>'報告書（事業主控）'!S806</f>
        <v>0</v>
      </c>
      <c r="T806" s="705" t="s">
        <v>47</v>
      </c>
      <c r="U806" s="705"/>
      <c r="V806" s="707">
        <f>'報告書（事業主控）'!V806</f>
        <v>0</v>
      </c>
      <c r="W806" s="708"/>
      <c r="X806" s="708"/>
      <c r="Y806" s="97"/>
      <c r="Z806" s="70"/>
      <c r="AA806" s="113"/>
      <c r="AB806" s="113"/>
      <c r="AC806" s="97"/>
      <c r="AD806" s="70"/>
      <c r="AE806" s="113"/>
      <c r="AF806" s="113"/>
      <c r="AG806" s="97"/>
      <c r="AH806" s="674">
        <f>'報告書（事業主控）'!AH806</f>
        <v>0</v>
      </c>
      <c r="AI806" s="675"/>
      <c r="AJ806" s="675"/>
      <c r="AK806" s="676"/>
      <c r="AL806" s="70"/>
      <c r="AM806" s="71"/>
      <c r="AN806" s="674">
        <f>'報告書（事業主控）'!AN806</f>
        <v>0</v>
      </c>
      <c r="AO806" s="675"/>
      <c r="AP806" s="675"/>
      <c r="AQ806" s="675"/>
      <c r="AR806" s="675"/>
      <c r="AS806" s="114"/>
      <c r="AT806" s="85"/>
    </row>
    <row r="807" spans="2:46" ht="18" customHeight="1">
      <c r="B807" s="700"/>
      <c r="C807" s="701"/>
      <c r="D807" s="701"/>
      <c r="E807" s="701"/>
      <c r="F807" s="701"/>
      <c r="G807" s="701"/>
      <c r="H807" s="701"/>
      <c r="I807" s="702"/>
      <c r="J807" s="700"/>
      <c r="K807" s="701"/>
      <c r="L807" s="701"/>
      <c r="M807" s="701"/>
      <c r="N807" s="704"/>
      <c r="O807" s="115">
        <f>'報告書（事業主控）'!O807</f>
        <v>0</v>
      </c>
      <c r="P807" s="116" t="s">
        <v>45</v>
      </c>
      <c r="Q807" s="115">
        <f>'報告書（事業主控）'!Q807</f>
        <v>0</v>
      </c>
      <c r="R807" s="116" t="s">
        <v>46</v>
      </c>
      <c r="S807" s="115">
        <f>'報告書（事業主控）'!S807</f>
        <v>0</v>
      </c>
      <c r="T807" s="706" t="s">
        <v>48</v>
      </c>
      <c r="U807" s="706"/>
      <c r="V807" s="678">
        <f>'報告書（事業主控）'!V807</f>
        <v>0</v>
      </c>
      <c r="W807" s="679"/>
      <c r="X807" s="679"/>
      <c r="Y807" s="679"/>
      <c r="Z807" s="678">
        <f>'報告書（事業主控）'!Z807</f>
        <v>0</v>
      </c>
      <c r="AA807" s="679"/>
      <c r="AB807" s="679"/>
      <c r="AC807" s="679"/>
      <c r="AD807" s="678">
        <f>'報告書（事業主控）'!AD807</f>
        <v>0</v>
      </c>
      <c r="AE807" s="679"/>
      <c r="AF807" s="679"/>
      <c r="AG807" s="679"/>
      <c r="AH807" s="678">
        <f>'報告書（事業主控）'!AH807</f>
        <v>0</v>
      </c>
      <c r="AI807" s="679"/>
      <c r="AJ807" s="679"/>
      <c r="AK807" s="680"/>
      <c r="AL807" s="407">
        <f>'報告書（事業主控）'!AL807</f>
        <v>0</v>
      </c>
      <c r="AM807" s="677"/>
      <c r="AN807" s="671">
        <f>'報告書（事業主控）'!AN807</f>
        <v>0</v>
      </c>
      <c r="AO807" s="672"/>
      <c r="AP807" s="672"/>
      <c r="AQ807" s="672"/>
      <c r="AR807" s="672"/>
      <c r="AS807" s="75"/>
      <c r="AT807" s="85"/>
    </row>
    <row r="808" spans="2:46" ht="18" customHeight="1">
      <c r="B808" s="697">
        <f>'報告書（事業主控）'!B808</f>
        <v>0</v>
      </c>
      <c r="C808" s="698"/>
      <c r="D808" s="698"/>
      <c r="E808" s="698"/>
      <c r="F808" s="698"/>
      <c r="G808" s="698"/>
      <c r="H808" s="698"/>
      <c r="I808" s="699"/>
      <c r="J808" s="697">
        <f>'報告書（事業主控）'!J808</f>
        <v>0</v>
      </c>
      <c r="K808" s="698"/>
      <c r="L808" s="698"/>
      <c r="M808" s="698"/>
      <c r="N808" s="703"/>
      <c r="O808" s="110">
        <f>'報告書（事業主控）'!O808</f>
        <v>0</v>
      </c>
      <c r="P808" s="92" t="s">
        <v>45</v>
      </c>
      <c r="Q808" s="110">
        <f>'報告書（事業主控）'!Q808</f>
        <v>0</v>
      </c>
      <c r="R808" s="92" t="s">
        <v>46</v>
      </c>
      <c r="S808" s="110">
        <f>'報告書（事業主控）'!S808</f>
        <v>0</v>
      </c>
      <c r="T808" s="705" t="s">
        <v>47</v>
      </c>
      <c r="U808" s="705"/>
      <c r="V808" s="707">
        <f>'報告書（事業主控）'!V808</f>
        <v>0</v>
      </c>
      <c r="W808" s="708"/>
      <c r="X808" s="708"/>
      <c r="Y808" s="97"/>
      <c r="Z808" s="70"/>
      <c r="AA808" s="113"/>
      <c r="AB808" s="113"/>
      <c r="AC808" s="97"/>
      <c r="AD808" s="70"/>
      <c r="AE808" s="113"/>
      <c r="AF808" s="113"/>
      <c r="AG808" s="97"/>
      <c r="AH808" s="674">
        <f>'報告書（事業主控）'!AH808</f>
        <v>0</v>
      </c>
      <c r="AI808" s="675"/>
      <c r="AJ808" s="675"/>
      <c r="AK808" s="676"/>
      <c r="AL808" s="70"/>
      <c r="AM808" s="71"/>
      <c r="AN808" s="674">
        <f>'報告書（事業主控）'!AN808</f>
        <v>0</v>
      </c>
      <c r="AO808" s="675"/>
      <c r="AP808" s="675"/>
      <c r="AQ808" s="675"/>
      <c r="AR808" s="675"/>
      <c r="AS808" s="114"/>
      <c r="AT808" s="85"/>
    </row>
    <row r="809" spans="2:46" ht="18" customHeight="1">
      <c r="B809" s="700"/>
      <c r="C809" s="701"/>
      <c r="D809" s="701"/>
      <c r="E809" s="701"/>
      <c r="F809" s="701"/>
      <c r="G809" s="701"/>
      <c r="H809" s="701"/>
      <c r="I809" s="702"/>
      <c r="J809" s="700"/>
      <c r="K809" s="701"/>
      <c r="L809" s="701"/>
      <c r="M809" s="701"/>
      <c r="N809" s="704"/>
      <c r="O809" s="115">
        <f>'報告書（事業主控）'!O809</f>
        <v>0</v>
      </c>
      <c r="P809" s="116" t="s">
        <v>45</v>
      </c>
      <c r="Q809" s="115">
        <f>'報告書（事業主控）'!Q809</f>
        <v>0</v>
      </c>
      <c r="R809" s="116" t="s">
        <v>46</v>
      </c>
      <c r="S809" s="115">
        <f>'報告書（事業主控）'!S809</f>
        <v>0</v>
      </c>
      <c r="T809" s="706" t="s">
        <v>48</v>
      </c>
      <c r="U809" s="706"/>
      <c r="V809" s="678">
        <f>'報告書（事業主控）'!V809</f>
        <v>0</v>
      </c>
      <c r="W809" s="679"/>
      <c r="X809" s="679"/>
      <c r="Y809" s="679"/>
      <c r="Z809" s="678">
        <f>'報告書（事業主控）'!Z809</f>
        <v>0</v>
      </c>
      <c r="AA809" s="679"/>
      <c r="AB809" s="679"/>
      <c r="AC809" s="679"/>
      <c r="AD809" s="678">
        <f>'報告書（事業主控）'!AD809</f>
        <v>0</v>
      </c>
      <c r="AE809" s="679"/>
      <c r="AF809" s="679"/>
      <c r="AG809" s="679"/>
      <c r="AH809" s="678">
        <f>'報告書（事業主控）'!AH809</f>
        <v>0</v>
      </c>
      <c r="AI809" s="679"/>
      <c r="AJ809" s="679"/>
      <c r="AK809" s="680"/>
      <c r="AL809" s="407">
        <f>'報告書（事業主控）'!AL809</f>
        <v>0</v>
      </c>
      <c r="AM809" s="677"/>
      <c r="AN809" s="671">
        <f>'報告書（事業主控）'!AN809</f>
        <v>0</v>
      </c>
      <c r="AO809" s="672"/>
      <c r="AP809" s="672"/>
      <c r="AQ809" s="672"/>
      <c r="AR809" s="672"/>
      <c r="AS809" s="75"/>
      <c r="AT809" s="85"/>
    </row>
    <row r="810" spans="2:46" ht="18" customHeight="1">
      <c r="B810" s="697">
        <f>'報告書（事業主控）'!B810</f>
        <v>0</v>
      </c>
      <c r="C810" s="698"/>
      <c r="D810" s="698"/>
      <c r="E810" s="698"/>
      <c r="F810" s="698"/>
      <c r="G810" s="698"/>
      <c r="H810" s="698"/>
      <c r="I810" s="699"/>
      <c r="J810" s="697">
        <f>'報告書（事業主控）'!J810</f>
        <v>0</v>
      </c>
      <c r="K810" s="698"/>
      <c r="L810" s="698"/>
      <c r="M810" s="698"/>
      <c r="N810" s="703"/>
      <c r="O810" s="110">
        <f>'報告書（事業主控）'!O810</f>
        <v>0</v>
      </c>
      <c r="P810" s="92" t="s">
        <v>45</v>
      </c>
      <c r="Q810" s="110">
        <f>'報告書（事業主控）'!Q810</f>
        <v>0</v>
      </c>
      <c r="R810" s="92" t="s">
        <v>46</v>
      </c>
      <c r="S810" s="110">
        <f>'報告書（事業主控）'!S810</f>
        <v>0</v>
      </c>
      <c r="T810" s="705" t="s">
        <v>47</v>
      </c>
      <c r="U810" s="705"/>
      <c r="V810" s="707">
        <f>'報告書（事業主控）'!V810</f>
        <v>0</v>
      </c>
      <c r="W810" s="708"/>
      <c r="X810" s="708"/>
      <c r="Y810" s="97"/>
      <c r="Z810" s="70"/>
      <c r="AA810" s="113"/>
      <c r="AB810" s="113"/>
      <c r="AC810" s="97"/>
      <c r="AD810" s="70"/>
      <c r="AE810" s="113"/>
      <c r="AF810" s="113"/>
      <c r="AG810" s="97"/>
      <c r="AH810" s="674">
        <f>'報告書（事業主控）'!AH810</f>
        <v>0</v>
      </c>
      <c r="AI810" s="675"/>
      <c r="AJ810" s="675"/>
      <c r="AK810" s="676"/>
      <c r="AL810" s="70"/>
      <c r="AM810" s="71"/>
      <c r="AN810" s="674">
        <f>'報告書（事業主控）'!AN810</f>
        <v>0</v>
      </c>
      <c r="AO810" s="675"/>
      <c r="AP810" s="675"/>
      <c r="AQ810" s="675"/>
      <c r="AR810" s="675"/>
      <c r="AS810" s="114"/>
      <c r="AT810" s="85"/>
    </row>
    <row r="811" spans="2:46" ht="18" customHeight="1">
      <c r="B811" s="700"/>
      <c r="C811" s="701"/>
      <c r="D811" s="701"/>
      <c r="E811" s="701"/>
      <c r="F811" s="701"/>
      <c r="G811" s="701"/>
      <c r="H811" s="701"/>
      <c r="I811" s="702"/>
      <c r="J811" s="700"/>
      <c r="K811" s="701"/>
      <c r="L811" s="701"/>
      <c r="M811" s="701"/>
      <c r="N811" s="704"/>
      <c r="O811" s="115">
        <f>'報告書（事業主控）'!O811</f>
        <v>0</v>
      </c>
      <c r="P811" s="116" t="s">
        <v>45</v>
      </c>
      <c r="Q811" s="115">
        <f>'報告書（事業主控）'!Q811</f>
        <v>0</v>
      </c>
      <c r="R811" s="116" t="s">
        <v>46</v>
      </c>
      <c r="S811" s="115">
        <f>'報告書（事業主控）'!S811</f>
        <v>0</v>
      </c>
      <c r="T811" s="706" t="s">
        <v>48</v>
      </c>
      <c r="U811" s="706"/>
      <c r="V811" s="678">
        <f>'報告書（事業主控）'!V811</f>
        <v>0</v>
      </c>
      <c r="W811" s="679"/>
      <c r="X811" s="679"/>
      <c r="Y811" s="679"/>
      <c r="Z811" s="678">
        <f>'報告書（事業主控）'!Z811</f>
        <v>0</v>
      </c>
      <c r="AA811" s="679"/>
      <c r="AB811" s="679"/>
      <c r="AC811" s="679"/>
      <c r="AD811" s="678">
        <f>'報告書（事業主控）'!AD811</f>
        <v>0</v>
      </c>
      <c r="AE811" s="679"/>
      <c r="AF811" s="679"/>
      <c r="AG811" s="679"/>
      <c r="AH811" s="678">
        <f>'報告書（事業主控）'!AH811</f>
        <v>0</v>
      </c>
      <c r="AI811" s="679"/>
      <c r="AJ811" s="679"/>
      <c r="AK811" s="680"/>
      <c r="AL811" s="407">
        <f>'報告書（事業主控）'!AL811</f>
        <v>0</v>
      </c>
      <c r="AM811" s="677"/>
      <c r="AN811" s="671">
        <f>'報告書（事業主控）'!AN811</f>
        <v>0</v>
      </c>
      <c r="AO811" s="672"/>
      <c r="AP811" s="672"/>
      <c r="AQ811" s="672"/>
      <c r="AR811" s="672"/>
      <c r="AS811" s="75"/>
      <c r="AT811" s="85"/>
    </row>
    <row r="812" spans="2:46" ht="18" customHeight="1">
      <c r="B812" s="697">
        <f>'報告書（事業主控）'!B812</f>
        <v>0</v>
      </c>
      <c r="C812" s="698"/>
      <c r="D812" s="698"/>
      <c r="E812" s="698"/>
      <c r="F812" s="698"/>
      <c r="G812" s="698"/>
      <c r="H812" s="698"/>
      <c r="I812" s="699"/>
      <c r="J812" s="697">
        <f>'報告書（事業主控）'!J812</f>
        <v>0</v>
      </c>
      <c r="K812" s="698"/>
      <c r="L812" s="698"/>
      <c r="M812" s="698"/>
      <c r="N812" s="703"/>
      <c r="O812" s="110">
        <f>'報告書（事業主控）'!O812</f>
        <v>0</v>
      </c>
      <c r="P812" s="92" t="s">
        <v>45</v>
      </c>
      <c r="Q812" s="110">
        <f>'報告書（事業主控）'!Q812</f>
        <v>0</v>
      </c>
      <c r="R812" s="92" t="s">
        <v>46</v>
      </c>
      <c r="S812" s="110">
        <f>'報告書（事業主控）'!S812</f>
        <v>0</v>
      </c>
      <c r="T812" s="705" t="s">
        <v>47</v>
      </c>
      <c r="U812" s="705"/>
      <c r="V812" s="707">
        <f>'報告書（事業主控）'!V812</f>
        <v>0</v>
      </c>
      <c r="W812" s="708"/>
      <c r="X812" s="708"/>
      <c r="Y812" s="97"/>
      <c r="Z812" s="70"/>
      <c r="AA812" s="113"/>
      <c r="AB812" s="113"/>
      <c r="AC812" s="97"/>
      <c r="AD812" s="70"/>
      <c r="AE812" s="113"/>
      <c r="AF812" s="113"/>
      <c r="AG812" s="97"/>
      <c r="AH812" s="674">
        <f>'報告書（事業主控）'!AH812</f>
        <v>0</v>
      </c>
      <c r="AI812" s="675"/>
      <c r="AJ812" s="675"/>
      <c r="AK812" s="676"/>
      <c r="AL812" s="70"/>
      <c r="AM812" s="71"/>
      <c r="AN812" s="674">
        <f>'報告書（事業主控）'!AN812</f>
        <v>0</v>
      </c>
      <c r="AO812" s="675"/>
      <c r="AP812" s="675"/>
      <c r="AQ812" s="675"/>
      <c r="AR812" s="675"/>
      <c r="AS812" s="114"/>
      <c r="AT812" s="85"/>
    </row>
    <row r="813" spans="2:46" ht="18" customHeight="1">
      <c r="B813" s="700"/>
      <c r="C813" s="701"/>
      <c r="D813" s="701"/>
      <c r="E813" s="701"/>
      <c r="F813" s="701"/>
      <c r="G813" s="701"/>
      <c r="H813" s="701"/>
      <c r="I813" s="702"/>
      <c r="J813" s="700"/>
      <c r="K813" s="701"/>
      <c r="L813" s="701"/>
      <c r="M813" s="701"/>
      <c r="N813" s="704"/>
      <c r="O813" s="115">
        <f>'報告書（事業主控）'!O813</f>
        <v>0</v>
      </c>
      <c r="P813" s="116" t="s">
        <v>45</v>
      </c>
      <c r="Q813" s="115">
        <f>'報告書（事業主控）'!Q813</f>
        <v>0</v>
      </c>
      <c r="R813" s="116" t="s">
        <v>46</v>
      </c>
      <c r="S813" s="115">
        <f>'報告書（事業主控）'!S813</f>
        <v>0</v>
      </c>
      <c r="T813" s="706" t="s">
        <v>48</v>
      </c>
      <c r="U813" s="706"/>
      <c r="V813" s="678">
        <f>'報告書（事業主控）'!V813</f>
        <v>0</v>
      </c>
      <c r="W813" s="679"/>
      <c r="X813" s="679"/>
      <c r="Y813" s="679"/>
      <c r="Z813" s="678">
        <f>'報告書（事業主控）'!Z813</f>
        <v>0</v>
      </c>
      <c r="AA813" s="679"/>
      <c r="AB813" s="679"/>
      <c r="AC813" s="679"/>
      <c r="AD813" s="678">
        <f>'報告書（事業主控）'!AD813</f>
        <v>0</v>
      </c>
      <c r="AE813" s="679"/>
      <c r="AF813" s="679"/>
      <c r="AG813" s="679"/>
      <c r="AH813" s="678">
        <f>'報告書（事業主控）'!AH813</f>
        <v>0</v>
      </c>
      <c r="AI813" s="679"/>
      <c r="AJ813" s="679"/>
      <c r="AK813" s="680"/>
      <c r="AL813" s="407">
        <f>'報告書（事業主控）'!AL813</f>
        <v>0</v>
      </c>
      <c r="AM813" s="677"/>
      <c r="AN813" s="671">
        <f>'報告書（事業主控）'!AN813</f>
        <v>0</v>
      </c>
      <c r="AO813" s="672"/>
      <c r="AP813" s="672"/>
      <c r="AQ813" s="672"/>
      <c r="AR813" s="672"/>
      <c r="AS813" s="75"/>
      <c r="AT813" s="85"/>
    </row>
    <row r="814" spans="2:46" ht="18" customHeight="1">
      <c r="B814" s="697">
        <f>'報告書（事業主控）'!B814</f>
        <v>0</v>
      </c>
      <c r="C814" s="698"/>
      <c r="D814" s="698"/>
      <c r="E814" s="698"/>
      <c r="F814" s="698"/>
      <c r="G814" s="698"/>
      <c r="H814" s="698"/>
      <c r="I814" s="699"/>
      <c r="J814" s="697">
        <f>'報告書（事業主控）'!J814</f>
        <v>0</v>
      </c>
      <c r="K814" s="698"/>
      <c r="L814" s="698"/>
      <c r="M814" s="698"/>
      <c r="N814" s="703"/>
      <c r="O814" s="110">
        <f>'報告書（事業主控）'!O814</f>
        <v>0</v>
      </c>
      <c r="P814" s="92" t="s">
        <v>45</v>
      </c>
      <c r="Q814" s="110">
        <f>'報告書（事業主控）'!Q814</f>
        <v>0</v>
      </c>
      <c r="R814" s="92" t="s">
        <v>46</v>
      </c>
      <c r="S814" s="110">
        <f>'報告書（事業主控）'!S814</f>
        <v>0</v>
      </c>
      <c r="T814" s="705" t="s">
        <v>47</v>
      </c>
      <c r="U814" s="705"/>
      <c r="V814" s="707">
        <f>'報告書（事業主控）'!V814</f>
        <v>0</v>
      </c>
      <c r="W814" s="708"/>
      <c r="X814" s="708"/>
      <c r="Y814" s="97"/>
      <c r="Z814" s="70"/>
      <c r="AA814" s="113"/>
      <c r="AB814" s="113"/>
      <c r="AC814" s="97"/>
      <c r="AD814" s="70"/>
      <c r="AE814" s="113"/>
      <c r="AF814" s="113"/>
      <c r="AG814" s="97"/>
      <c r="AH814" s="674">
        <f>'報告書（事業主控）'!AH814</f>
        <v>0</v>
      </c>
      <c r="AI814" s="675"/>
      <c r="AJ814" s="675"/>
      <c r="AK814" s="676"/>
      <c r="AL814" s="70"/>
      <c r="AM814" s="71"/>
      <c r="AN814" s="674">
        <f>'報告書（事業主控）'!AN814</f>
        <v>0</v>
      </c>
      <c r="AO814" s="675"/>
      <c r="AP814" s="675"/>
      <c r="AQ814" s="675"/>
      <c r="AR814" s="675"/>
      <c r="AS814" s="114"/>
      <c r="AT814" s="85"/>
    </row>
    <row r="815" spans="2:46" ht="18" customHeight="1">
      <c r="B815" s="700"/>
      <c r="C815" s="701"/>
      <c r="D815" s="701"/>
      <c r="E815" s="701"/>
      <c r="F815" s="701"/>
      <c r="G815" s="701"/>
      <c r="H815" s="701"/>
      <c r="I815" s="702"/>
      <c r="J815" s="700"/>
      <c r="K815" s="701"/>
      <c r="L815" s="701"/>
      <c r="M815" s="701"/>
      <c r="N815" s="704"/>
      <c r="O815" s="115">
        <f>'報告書（事業主控）'!O815</f>
        <v>0</v>
      </c>
      <c r="P815" s="116" t="s">
        <v>45</v>
      </c>
      <c r="Q815" s="115">
        <f>'報告書（事業主控）'!Q815</f>
        <v>0</v>
      </c>
      <c r="R815" s="116" t="s">
        <v>46</v>
      </c>
      <c r="S815" s="115">
        <f>'報告書（事業主控）'!S815</f>
        <v>0</v>
      </c>
      <c r="T815" s="706" t="s">
        <v>48</v>
      </c>
      <c r="U815" s="706"/>
      <c r="V815" s="678">
        <f>'報告書（事業主控）'!V815</f>
        <v>0</v>
      </c>
      <c r="W815" s="679"/>
      <c r="X815" s="679"/>
      <c r="Y815" s="679"/>
      <c r="Z815" s="678">
        <f>'報告書（事業主控）'!Z815</f>
        <v>0</v>
      </c>
      <c r="AA815" s="679"/>
      <c r="AB815" s="679"/>
      <c r="AC815" s="679"/>
      <c r="AD815" s="678">
        <f>'報告書（事業主控）'!AD815</f>
        <v>0</v>
      </c>
      <c r="AE815" s="679"/>
      <c r="AF815" s="679"/>
      <c r="AG815" s="679"/>
      <c r="AH815" s="678">
        <f>'報告書（事業主控）'!AH815</f>
        <v>0</v>
      </c>
      <c r="AI815" s="679"/>
      <c r="AJ815" s="679"/>
      <c r="AK815" s="680"/>
      <c r="AL815" s="407">
        <f>'報告書（事業主控）'!AL815</f>
        <v>0</v>
      </c>
      <c r="AM815" s="677"/>
      <c r="AN815" s="671">
        <f>'報告書（事業主控）'!AN815</f>
        <v>0</v>
      </c>
      <c r="AO815" s="672"/>
      <c r="AP815" s="672"/>
      <c r="AQ815" s="672"/>
      <c r="AR815" s="672"/>
      <c r="AS815" s="75"/>
      <c r="AT815" s="85"/>
    </row>
    <row r="816" spans="2:46" ht="18" customHeight="1">
      <c r="B816" s="430" t="s">
        <v>134</v>
      </c>
      <c r="C816" s="431"/>
      <c r="D816" s="431"/>
      <c r="E816" s="432"/>
      <c r="F816" s="688">
        <f>'報告書（事業主控）'!F816</f>
        <v>0</v>
      </c>
      <c r="G816" s="689"/>
      <c r="H816" s="689"/>
      <c r="I816" s="689"/>
      <c r="J816" s="689"/>
      <c r="K816" s="689"/>
      <c r="L816" s="689"/>
      <c r="M816" s="689"/>
      <c r="N816" s="690"/>
      <c r="O816" s="786" t="s">
        <v>62</v>
      </c>
      <c r="P816" s="787"/>
      <c r="Q816" s="787"/>
      <c r="R816" s="787"/>
      <c r="S816" s="787"/>
      <c r="T816" s="787"/>
      <c r="U816" s="788"/>
      <c r="V816" s="674">
        <f>'報告書（事業主控）'!V816</f>
        <v>0</v>
      </c>
      <c r="W816" s="675"/>
      <c r="X816" s="675"/>
      <c r="Y816" s="676"/>
      <c r="Z816" s="70"/>
      <c r="AA816" s="113"/>
      <c r="AB816" s="113"/>
      <c r="AC816" s="97"/>
      <c r="AD816" s="70"/>
      <c r="AE816" s="113"/>
      <c r="AF816" s="113"/>
      <c r="AG816" s="97"/>
      <c r="AH816" s="674">
        <f>'報告書（事業主控）'!AH816</f>
        <v>0</v>
      </c>
      <c r="AI816" s="675"/>
      <c r="AJ816" s="675"/>
      <c r="AK816" s="676"/>
      <c r="AL816" s="70"/>
      <c r="AM816" s="71"/>
      <c r="AN816" s="674">
        <f>'報告書（事業主控）'!AN816</f>
        <v>0</v>
      </c>
      <c r="AO816" s="675"/>
      <c r="AP816" s="675"/>
      <c r="AQ816" s="675"/>
      <c r="AR816" s="675"/>
      <c r="AS816" s="114"/>
      <c r="AT816" s="85"/>
    </row>
    <row r="817" spans="2:46" ht="18" customHeight="1">
      <c r="B817" s="433"/>
      <c r="C817" s="434"/>
      <c r="D817" s="434"/>
      <c r="E817" s="435"/>
      <c r="F817" s="691"/>
      <c r="G817" s="692"/>
      <c r="H817" s="692"/>
      <c r="I817" s="692"/>
      <c r="J817" s="692"/>
      <c r="K817" s="692"/>
      <c r="L817" s="692"/>
      <c r="M817" s="692"/>
      <c r="N817" s="693"/>
      <c r="O817" s="789"/>
      <c r="P817" s="790"/>
      <c r="Q817" s="790"/>
      <c r="R817" s="790"/>
      <c r="S817" s="790"/>
      <c r="T817" s="790"/>
      <c r="U817" s="791"/>
      <c r="V817" s="401">
        <f>'報告書（事業主控）'!V817</f>
        <v>0</v>
      </c>
      <c r="W817" s="640"/>
      <c r="X817" s="640"/>
      <c r="Y817" s="643"/>
      <c r="Z817" s="401">
        <f>'報告書（事業主控）'!Z817</f>
        <v>0</v>
      </c>
      <c r="AA817" s="641"/>
      <c r="AB817" s="641"/>
      <c r="AC817" s="642"/>
      <c r="AD817" s="401">
        <f>'報告書（事業主控）'!AD817</f>
        <v>0</v>
      </c>
      <c r="AE817" s="641"/>
      <c r="AF817" s="641"/>
      <c r="AG817" s="642"/>
      <c r="AH817" s="401">
        <f>'報告書（事業主控）'!AH817</f>
        <v>0</v>
      </c>
      <c r="AI817" s="402"/>
      <c r="AJ817" s="402"/>
      <c r="AK817" s="402"/>
      <c r="AL817" s="340"/>
      <c r="AM817" s="341"/>
      <c r="AN817" s="401">
        <f>'報告書（事業主控）'!AN817</f>
        <v>0</v>
      </c>
      <c r="AO817" s="640"/>
      <c r="AP817" s="640"/>
      <c r="AQ817" s="640"/>
      <c r="AR817" s="640"/>
      <c r="AS817" s="327"/>
      <c r="AT817" s="85"/>
    </row>
    <row r="818" spans="2:46" ht="18" customHeight="1">
      <c r="B818" s="436"/>
      <c r="C818" s="437"/>
      <c r="D818" s="437"/>
      <c r="E818" s="438"/>
      <c r="F818" s="694"/>
      <c r="G818" s="695"/>
      <c r="H818" s="695"/>
      <c r="I818" s="695"/>
      <c r="J818" s="695"/>
      <c r="K818" s="695"/>
      <c r="L818" s="695"/>
      <c r="M818" s="695"/>
      <c r="N818" s="696"/>
      <c r="O818" s="792"/>
      <c r="P818" s="793"/>
      <c r="Q818" s="793"/>
      <c r="R818" s="793"/>
      <c r="S818" s="793"/>
      <c r="T818" s="793"/>
      <c r="U818" s="794"/>
      <c r="V818" s="671">
        <f>'報告書（事業主控）'!V818</f>
        <v>0</v>
      </c>
      <c r="W818" s="672"/>
      <c r="X818" s="672"/>
      <c r="Y818" s="673"/>
      <c r="Z818" s="671">
        <f>'報告書（事業主控）'!Z818</f>
        <v>0</v>
      </c>
      <c r="AA818" s="672"/>
      <c r="AB818" s="672"/>
      <c r="AC818" s="673"/>
      <c r="AD818" s="671">
        <f>'報告書（事業主控）'!AD818</f>
        <v>0</v>
      </c>
      <c r="AE818" s="672"/>
      <c r="AF818" s="672"/>
      <c r="AG818" s="673"/>
      <c r="AH818" s="671">
        <f>'報告書（事業主控）'!AH818</f>
        <v>0</v>
      </c>
      <c r="AI818" s="672"/>
      <c r="AJ818" s="672"/>
      <c r="AK818" s="673"/>
      <c r="AL818" s="74"/>
      <c r="AM818" s="75"/>
      <c r="AN818" s="671">
        <f>'報告書（事業主控）'!AN818</f>
        <v>0</v>
      </c>
      <c r="AO818" s="672"/>
      <c r="AP818" s="672"/>
      <c r="AQ818" s="672"/>
      <c r="AR818" s="672"/>
      <c r="AS818" s="75"/>
      <c r="AT818" s="85"/>
    </row>
    <row r="819" spans="2:46" ht="18" customHeight="1">
      <c r="AN819" s="670">
        <f>'報告書（事業主控）'!AN819:AR819</f>
        <v>0</v>
      </c>
      <c r="AO819" s="670"/>
      <c r="AP819" s="670"/>
      <c r="AQ819" s="670"/>
      <c r="AR819" s="670"/>
      <c r="AS819" s="85"/>
      <c r="AT819" s="85"/>
    </row>
    <row r="820" spans="2:46" ht="31.5" customHeight="1">
      <c r="AN820" s="132"/>
      <c r="AO820" s="132"/>
      <c r="AP820" s="132"/>
      <c r="AQ820" s="132"/>
      <c r="AR820" s="132"/>
      <c r="AS820" s="85"/>
      <c r="AT820" s="85"/>
    </row>
    <row r="821" spans="2:46" ht="7.5" customHeight="1">
      <c r="X821" s="84"/>
      <c r="Y821" s="84"/>
      <c r="Z821" s="85"/>
      <c r="AA821" s="85"/>
      <c r="AB821" s="85"/>
      <c r="AC821" s="85"/>
      <c r="AD821" s="85"/>
      <c r="AE821" s="85"/>
      <c r="AF821" s="85"/>
      <c r="AG821" s="85"/>
      <c r="AH821" s="85"/>
      <c r="AI821" s="85"/>
      <c r="AJ821" s="85"/>
      <c r="AK821" s="85"/>
      <c r="AL821" s="85"/>
      <c r="AM821" s="85"/>
      <c r="AN821" s="85"/>
      <c r="AO821" s="85"/>
      <c r="AP821" s="85"/>
      <c r="AQ821" s="85"/>
      <c r="AR821" s="85"/>
      <c r="AS821" s="85"/>
    </row>
    <row r="822" spans="2:46" ht="10.5" customHeight="1">
      <c r="X822" s="84"/>
      <c r="Y822" s="84"/>
      <c r="Z822" s="85"/>
      <c r="AA822" s="85"/>
      <c r="AB822" s="85"/>
      <c r="AC822" s="85"/>
      <c r="AD822" s="85"/>
      <c r="AE822" s="85"/>
      <c r="AF822" s="85"/>
      <c r="AG822" s="85"/>
      <c r="AH822" s="85"/>
      <c r="AI822" s="85"/>
      <c r="AJ822" s="85"/>
      <c r="AK822" s="85"/>
      <c r="AL822" s="85"/>
      <c r="AM822" s="85"/>
      <c r="AN822" s="85"/>
      <c r="AO822" s="85"/>
      <c r="AP822" s="85"/>
      <c r="AQ822" s="85"/>
      <c r="AR822" s="85"/>
      <c r="AS822" s="85"/>
    </row>
    <row r="823" spans="2:46" ht="5.25" customHeight="1">
      <c r="X823" s="84"/>
      <c r="Y823" s="84"/>
      <c r="Z823" s="85"/>
      <c r="AA823" s="85"/>
      <c r="AB823" s="85"/>
      <c r="AC823" s="85"/>
      <c r="AD823" s="85"/>
      <c r="AE823" s="85"/>
      <c r="AF823" s="85"/>
      <c r="AG823" s="85"/>
      <c r="AH823" s="85"/>
      <c r="AI823" s="85"/>
      <c r="AJ823" s="85"/>
      <c r="AK823" s="85"/>
      <c r="AL823" s="85"/>
      <c r="AM823" s="85"/>
      <c r="AN823" s="85"/>
      <c r="AO823" s="85"/>
      <c r="AP823" s="85"/>
      <c r="AQ823" s="85"/>
      <c r="AR823" s="85"/>
      <c r="AS823" s="85"/>
    </row>
    <row r="824" spans="2:46" ht="5.25" customHeight="1">
      <c r="X824" s="84"/>
      <c r="Y824" s="84"/>
      <c r="Z824" s="85"/>
      <c r="AA824" s="85"/>
      <c r="AB824" s="85"/>
      <c r="AC824" s="85"/>
      <c r="AD824" s="85"/>
      <c r="AE824" s="85"/>
      <c r="AF824" s="85"/>
      <c r="AG824" s="85"/>
      <c r="AH824" s="85"/>
      <c r="AI824" s="85"/>
      <c r="AJ824" s="85"/>
      <c r="AK824" s="85"/>
      <c r="AL824" s="85"/>
      <c r="AM824" s="85"/>
      <c r="AN824" s="85"/>
      <c r="AO824" s="85"/>
      <c r="AP824" s="85"/>
      <c r="AQ824" s="85"/>
      <c r="AR824" s="85"/>
      <c r="AS824" s="85"/>
    </row>
    <row r="825" spans="2:46" ht="5.25" customHeight="1">
      <c r="X825" s="84"/>
      <c r="Y825" s="84"/>
      <c r="Z825" s="85"/>
      <c r="AA825" s="85"/>
      <c r="AB825" s="85"/>
      <c r="AC825" s="85"/>
      <c r="AD825" s="85"/>
      <c r="AE825" s="85"/>
      <c r="AF825" s="85"/>
      <c r="AG825" s="85"/>
      <c r="AH825" s="85"/>
      <c r="AI825" s="85"/>
      <c r="AJ825" s="85"/>
      <c r="AK825" s="85"/>
      <c r="AL825" s="85"/>
      <c r="AM825" s="85"/>
      <c r="AN825" s="85"/>
      <c r="AO825" s="85"/>
      <c r="AP825" s="85"/>
      <c r="AQ825" s="85"/>
      <c r="AR825" s="85"/>
      <c r="AS825" s="85"/>
    </row>
    <row r="826" spans="2:46" ht="5.25" customHeight="1">
      <c r="X826" s="84"/>
      <c r="Y826" s="84"/>
      <c r="Z826" s="85"/>
      <c r="AA826" s="85"/>
      <c r="AB826" s="85"/>
      <c r="AC826" s="85"/>
      <c r="AD826" s="85"/>
      <c r="AE826" s="85"/>
      <c r="AF826" s="85"/>
      <c r="AG826" s="85"/>
      <c r="AH826" s="85"/>
      <c r="AI826" s="85"/>
      <c r="AJ826" s="85"/>
      <c r="AK826" s="85"/>
      <c r="AL826" s="85"/>
      <c r="AM826" s="85"/>
      <c r="AN826" s="85"/>
      <c r="AO826" s="85"/>
      <c r="AP826" s="85"/>
      <c r="AQ826" s="85"/>
      <c r="AR826" s="85"/>
      <c r="AS826" s="85"/>
    </row>
    <row r="827" spans="2:46" ht="17.25" customHeight="1">
      <c r="B827" s="86" t="s">
        <v>50</v>
      </c>
      <c r="L827" s="85"/>
      <c r="M827" s="85"/>
      <c r="N827" s="85"/>
      <c r="O827" s="85"/>
      <c r="P827" s="85"/>
      <c r="Q827" s="85"/>
      <c r="R827" s="85"/>
      <c r="S827" s="87"/>
      <c r="T827" s="87"/>
      <c r="U827" s="87"/>
      <c r="V827" s="87"/>
      <c r="W827" s="87"/>
      <c r="X827" s="85"/>
      <c r="Y827" s="85"/>
      <c r="Z827" s="85"/>
      <c r="AA827" s="85"/>
      <c r="AB827" s="85"/>
      <c r="AC827" s="85"/>
      <c r="AL827" s="88"/>
      <c r="AM827" s="88"/>
      <c r="AN827" s="88"/>
      <c r="AO827" s="88"/>
    </row>
    <row r="828" spans="2:46" ht="12.75" customHeight="1">
      <c r="L828" s="85"/>
      <c r="M828" s="89"/>
      <c r="N828" s="89"/>
      <c r="O828" s="89"/>
      <c r="P828" s="89"/>
      <c r="Q828" s="89"/>
      <c r="R828" s="89"/>
      <c r="S828" s="89"/>
      <c r="T828" s="90"/>
      <c r="U828" s="90"/>
      <c r="V828" s="90"/>
      <c r="W828" s="90"/>
      <c r="X828" s="90"/>
      <c r="Y828" s="90"/>
      <c r="Z828" s="90"/>
      <c r="AA828" s="89"/>
      <c r="AB828" s="89"/>
      <c r="AC828" s="89"/>
      <c r="AL828" s="88"/>
      <c r="AM828" s="850" t="s">
        <v>327</v>
      </c>
      <c r="AN828" s="851"/>
      <c r="AO828" s="851"/>
      <c r="AP828" s="852"/>
    </row>
    <row r="829" spans="2:46" ht="12.75" customHeight="1">
      <c r="L829" s="85"/>
      <c r="M829" s="89"/>
      <c r="N829" s="89"/>
      <c r="O829" s="89"/>
      <c r="P829" s="89"/>
      <c r="Q829" s="89"/>
      <c r="R829" s="89"/>
      <c r="S829" s="89"/>
      <c r="T829" s="90"/>
      <c r="U829" s="90"/>
      <c r="V829" s="90"/>
      <c r="W829" s="90"/>
      <c r="X829" s="90"/>
      <c r="Y829" s="90"/>
      <c r="Z829" s="90"/>
      <c r="AA829" s="89"/>
      <c r="AB829" s="89"/>
      <c r="AC829" s="89"/>
      <c r="AL829" s="88"/>
      <c r="AM829" s="853"/>
      <c r="AN829" s="854"/>
      <c r="AO829" s="854"/>
      <c r="AP829" s="855"/>
    </row>
    <row r="830" spans="2:46" ht="12.75" customHeight="1">
      <c r="L830" s="85"/>
      <c r="M830" s="89"/>
      <c r="N830" s="89"/>
      <c r="O830" s="89"/>
      <c r="P830" s="89"/>
      <c r="Q830" s="89"/>
      <c r="R830" s="89"/>
      <c r="S830" s="89"/>
      <c r="T830" s="89"/>
      <c r="U830" s="89"/>
      <c r="V830" s="89"/>
      <c r="W830" s="89"/>
      <c r="X830" s="89"/>
      <c r="Y830" s="89"/>
      <c r="Z830" s="89"/>
      <c r="AA830" s="89"/>
      <c r="AB830" s="89"/>
      <c r="AC830" s="89"/>
      <c r="AL830" s="88"/>
      <c r="AM830" s="88"/>
      <c r="AN830" s="396"/>
      <c r="AO830" s="396"/>
    </row>
    <row r="831" spans="2:46" ht="6" customHeight="1">
      <c r="L831" s="85"/>
      <c r="M831" s="89"/>
      <c r="N831" s="89"/>
      <c r="O831" s="89"/>
      <c r="P831" s="89"/>
      <c r="Q831" s="89"/>
      <c r="R831" s="89"/>
      <c r="S831" s="89"/>
      <c r="T831" s="89"/>
      <c r="U831" s="89"/>
      <c r="V831" s="89"/>
      <c r="W831" s="89"/>
      <c r="X831" s="89"/>
      <c r="Y831" s="89"/>
      <c r="Z831" s="89"/>
      <c r="AA831" s="89"/>
      <c r="AB831" s="89"/>
      <c r="AC831" s="89"/>
      <c r="AL831" s="88"/>
      <c r="AM831" s="88"/>
    </row>
    <row r="832" spans="2:46" ht="12.75" customHeight="1">
      <c r="B832" s="725" t="s">
        <v>2</v>
      </c>
      <c r="C832" s="726"/>
      <c r="D832" s="726"/>
      <c r="E832" s="726"/>
      <c r="F832" s="726"/>
      <c r="G832" s="726"/>
      <c r="H832" s="726"/>
      <c r="I832" s="726"/>
      <c r="J832" s="750" t="s">
        <v>10</v>
      </c>
      <c r="K832" s="750"/>
      <c r="L832" s="91" t="s">
        <v>3</v>
      </c>
      <c r="M832" s="750" t="s">
        <v>11</v>
      </c>
      <c r="N832" s="750"/>
      <c r="O832" s="756" t="s">
        <v>12</v>
      </c>
      <c r="P832" s="750"/>
      <c r="Q832" s="750"/>
      <c r="R832" s="750"/>
      <c r="S832" s="750"/>
      <c r="T832" s="750"/>
      <c r="U832" s="750" t="s">
        <v>13</v>
      </c>
      <c r="V832" s="750"/>
      <c r="W832" s="750"/>
      <c r="X832" s="85"/>
      <c r="Y832" s="85"/>
      <c r="Z832" s="85"/>
      <c r="AA832" s="85"/>
      <c r="AB832" s="85"/>
      <c r="AC832" s="85"/>
      <c r="AD832" s="92"/>
      <c r="AE832" s="92"/>
      <c r="AF832" s="92"/>
      <c r="AG832" s="92"/>
      <c r="AH832" s="92"/>
      <c r="AI832" s="92"/>
      <c r="AJ832" s="92"/>
      <c r="AK832" s="85"/>
      <c r="AL832" s="520">
        <f ca="1">$AL$9</f>
        <v>30</v>
      </c>
      <c r="AM832" s="521"/>
      <c r="AN832" s="681" t="s">
        <v>4</v>
      </c>
      <c r="AO832" s="681"/>
      <c r="AP832" s="521">
        <v>21</v>
      </c>
      <c r="AQ832" s="521"/>
      <c r="AR832" s="681" t="s">
        <v>5</v>
      </c>
      <c r="AS832" s="747"/>
      <c r="AT832" s="85"/>
    </row>
    <row r="833" spans="2:46" ht="13.5" customHeight="1">
      <c r="B833" s="726"/>
      <c r="C833" s="726"/>
      <c r="D833" s="726"/>
      <c r="E833" s="726"/>
      <c r="F833" s="726"/>
      <c r="G833" s="726"/>
      <c r="H833" s="726"/>
      <c r="I833" s="726"/>
      <c r="J833" s="535">
        <f>$J$10</f>
        <v>0</v>
      </c>
      <c r="K833" s="473">
        <f>$K$10</f>
        <v>0</v>
      </c>
      <c r="L833" s="537">
        <f>$L$10</f>
        <v>0</v>
      </c>
      <c r="M833" s="476">
        <f>$M$10</f>
        <v>0</v>
      </c>
      <c r="N833" s="473">
        <f>$N$10</f>
        <v>0</v>
      </c>
      <c r="O833" s="476">
        <f>$O$10</f>
        <v>0</v>
      </c>
      <c r="P833" s="470">
        <f>$P$10</f>
        <v>0</v>
      </c>
      <c r="Q833" s="470">
        <f>$Q$10</f>
        <v>0</v>
      </c>
      <c r="R833" s="470">
        <f>$R$10</f>
        <v>0</v>
      </c>
      <c r="S833" s="470">
        <f>$S$10</f>
        <v>0</v>
      </c>
      <c r="T833" s="473">
        <f>$T$10</f>
        <v>0</v>
      </c>
      <c r="U833" s="476">
        <f>$U$10</f>
        <v>0</v>
      </c>
      <c r="V833" s="470">
        <f>$V$10</f>
        <v>0</v>
      </c>
      <c r="W833" s="473">
        <f>$W$10</f>
        <v>0</v>
      </c>
      <c r="X833" s="85"/>
      <c r="Y833" s="85"/>
      <c r="Z833" s="85"/>
      <c r="AA833" s="85"/>
      <c r="AB833" s="85"/>
      <c r="AC833" s="85"/>
      <c r="AD833" s="92"/>
      <c r="AE833" s="92"/>
      <c r="AF833" s="92"/>
      <c r="AG833" s="92"/>
      <c r="AH833" s="92"/>
      <c r="AI833" s="92"/>
      <c r="AJ833" s="92"/>
      <c r="AK833" s="85"/>
      <c r="AL833" s="522"/>
      <c r="AM833" s="523"/>
      <c r="AN833" s="682"/>
      <c r="AO833" s="682"/>
      <c r="AP833" s="523"/>
      <c r="AQ833" s="523"/>
      <c r="AR833" s="682"/>
      <c r="AS833" s="764"/>
      <c r="AT833" s="85"/>
    </row>
    <row r="834" spans="2:46" ht="9" customHeight="1">
      <c r="B834" s="726"/>
      <c r="C834" s="726"/>
      <c r="D834" s="726"/>
      <c r="E834" s="726"/>
      <c r="F834" s="726"/>
      <c r="G834" s="726"/>
      <c r="H834" s="726"/>
      <c r="I834" s="726"/>
      <c r="J834" s="536"/>
      <c r="K834" s="474"/>
      <c r="L834" s="538"/>
      <c r="M834" s="477"/>
      <c r="N834" s="474"/>
      <c r="O834" s="477"/>
      <c r="P834" s="471"/>
      <c r="Q834" s="471"/>
      <c r="R834" s="471"/>
      <c r="S834" s="471"/>
      <c r="T834" s="474"/>
      <c r="U834" s="477"/>
      <c r="V834" s="471"/>
      <c r="W834" s="474"/>
      <c r="X834" s="85"/>
      <c r="Y834" s="85"/>
      <c r="Z834" s="85"/>
      <c r="AA834" s="85"/>
      <c r="AB834" s="85"/>
      <c r="AC834" s="85"/>
      <c r="AD834" s="92"/>
      <c r="AE834" s="92"/>
      <c r="AF834" s="92"/>
      <c r="AG834" s="92"/>
      <c r="AH834" s="92"/>
      <c r="AI834" s="92"/>
      <c r="AJ834" s="92"/>
      <c r="AK834" s="85"/>
      <c r="AL834" s="524"/>
      <c r="AM834" s="525"/>
      <c r="AN834" s="683"/>
      <c r="AO834" s="683"/>
      <c r="AP834" s="525"/>
      <c r="AQ834" s="525"/>
      <c r="AR834" s="683"/>
      <c r="AS834" s="749"/>
      <c r="AT834" s="85"/>
    </row>
    <row r="835" spans="2:46" ht="6" customHeight="1">
      <c r="B835" s="727"/>
      <c r="C835" s="727"/>
      <c r="D835" s="727"/>
      <c r="E835" s="727"/>
      <c r="F835" s="727"/>
      <c r="G835" s="727"/>
      <c r="H835" s="727"/>
      <c r="I835" s="727"/>
      <c r="J835" s="536"/>
      <c r="K835" s="475"/>
      <c r="L835" s="539"/>
      <c r="M835" s="478"/>
      <c r="N835" s="475"/>
      <c r="O835" s="478"/>
      <c r="P835" s="472"/>
      <c r="Q835" s="472"/>
      <c r="R835" s="472"/>
      <c r="S835" s="472"/>
      <c r="T835" s="475"/>
      <c r="U835" s="478"/>
      <c r="V835" s="472"/>
      <c r="W835" s="475"/>
      <c r="X835" s="85"/>
      <c r="Y835" s="85"/>
      <c r="Z835" s="85"/>
      <c r="AA835" s="85"/>
      <c r="AB835" s="85"/>
      <c r="AC835" s="85"/>
      <c r="AD835" s="85"/>
      <c r="AE835" s="85"/>
      <c r="AF835" s="85"/>
      <c r="AG835" s="85"/>
      <c r="AH835" s="85"/>
      <c r="AI835" s="85"/>
      <c r="AJ835" s="85"/>
      <c r="AK835" s="85"/>
      <c r="AT835" s="85"/>
    </row>
    <row r="836" spans="2:46" ht="15" customHeight="1">
      <c r="B836" s="709" t="s">
        <v>51</v>
      </c>
      <c r="C836" s="710"/>
      <c r="D836" s="710"/>
      <c r="E836" s="710"/>
      <c r="F836" s="710"/>
      <c r="G836" s="710"/>
      <c r="H836" s="710"/>
      <c r="I836" s="711"/>
      <c r="J836" s="709" t="s">
        <v>6</v>
      </c>
      <c r="K836" s="710"/>
      <c r="L836" s="710"/>
      <c r="M836" s="710"/>
      <c r="N836" s="718"/>
      <c r="O836" s="721" t="s">
        <v>52</v>
      </c>
      <c r="P836" s="710"/>
      <c r="Q836" s="710"/>
      <c r="R836" s="710"/>
      <c r="S836" s="710"/>
      <c r="T836" s="710"/>
      <c r="U836" s="711"/>
      <c r="V836" s="93" t="s">
        <v>53</v>
      </c>
      <c r="W836" s="94"/>
      <c r="X836" s="94"/>
      <c r="Y836" s="724" t="s">
        <v>54</v>
      </c>
      <c r="Z836" s="724"/>
      <c r="AA836" s="724"/>
      <c r="AB836" s="724"/>
      <c r="AC836" s="724"/>
      <c r="AD836" s="724"/>
      <c r="AE836" s="724"/>
      <c r="AF836" s="724"/>
      <c r="AG836" s="724"/>
      <c r="AH836" s="724"/>
      <c r="AI836" s="94"/>
      <c r="AJ836" s="94"/>
      <c r="AK836" s="95"/>
      <c r="AL836" s="785" t="s">
        <v>55</v>
      </c>
      <c r="AM836" s="785"/>
      <c r="AN836" s="777" t="s">
        <v>61</v>
      </c>
      <c r="AO836" s="777"/>
      <c r="AP836" s="777"/>
      <c r="AQ836" s="777"/>
      <c r="AR836" s="777"/>
      <c r="AS836" s="778"/>
      <c r="AT836" s="85"/>
    </row>
    <row r="837" spans="2:46" ht="13.5" customHeight="1">
      <c r="B837" s="712"/>
      <c r="C837" s="713"/>
      <c r="D837" s="713"/>
      <c r="E837" s="713"/>
      <c r="F837" s="713"/>
      <c r="G837" s="713"/>
      <c r="H837" s="713"/>
      <c r="I837" s="714"/>
      <c r="J837" s="712"/>
      <c r="K837" s="713"/>
      <c r="L837" s="713"/>
      <c r="M837" s="713"/>
      <c r="N837" s="719"/>
      <c r="O837" s="722"/>
      <c r="P837" s="713"/>
      <c r="Q837" s="713"/>
      <c r="R837" s="713"/>
      <c r="S837" s="713"/>
      <c r="T837" s="713"/>
      <c r="U837" s="714"/>
      <c r="V837" s="728" t="s">
        <v>7</v>
      </c>
      <c r="W837" s="729"/>
      <c r="X837" s="729"/>
      <c r="Y837" s="730"/>
      <c r="Z837" s="734" t="s">
        <v>16</v>
      </c>
      <c r="AA837" s="735"/>
      <c r="AB837" s="735"/>
      <c r="AC837" s="736"/>
      <c r="AD837" s="740" t="s">
        <v>17</v>
      </c>
      <c r="AE837" s="741"/>
      <c r="AF837" s="741"/>
      <c r="AG837" s="742"/>
      <c r="AH837" s="746" t="s">
        <v>135</v>
      </c>
      <c r="AI837" s="681"/>
      <c r="AJ837" s="681"/>
      <c r="AK837" s="747"/>
      <c r="AL837" s="684" t="s">
        <v>18</v>
      </c>
      <c r="AM837" s="685"/>
      <c r="AN837" s="757" t="s">
        <v>19</v>
      </c>
      <c r="AO837" s="758"/>
      <c r="AP837" s="758"/>
      <c r="AQ837" s="758"/>
      <c r="AR837" s="759"/>
      <c r="AS837" s="760"/>
      <c r="AT837" s="85"/>
    </row>
    <row r="838" spans="2:46" ht="13.5" customHeight="1">
      <c r="B838" s="808"/>
      <c r="C838" s="809"/>
      <c r="D838" s="809"/>
      <c r="E838" s="809"/>
      <c r="F838" s="809"/>
      <c r="G838" s="809"/>
      <c r="H838" s="809"/>
      <c r="I838" s="810"/>
      <c r="J838" s="808"/>
      <c r="K838" s="809"/>
      <c r="L838" s="809"/>
      <c r="M838" s="809"/>
      <c r="N838" s="811"/>
      <c r="O838" s="820"/>
      <c r="P838" s="809"/>
      <c r="Q838" s="809"/>
      <c r="R838" s="809"/>
      <c r="S838" s="809"/>
      <c r="T838" s="809"/>
      <c r="U838" s="810"/>
      <c r="V838" s="731"/>
      <c r="W838" s="732"/>
      <c r="X838" s="732"/>
      <c r="Y838" s="733"/>
      <c r="Z838" s="737"/>
      <c r="AA838" s="738"/>
      <c r="AB838" s="738"/>
      <c r="AC838" s="739"/>
      <c r="AD838" s="743"/>
      <c r="AE838" s="744"/>
      <c r="AF838" s="744"/>
      <c r="AG838" s="745"/>
      <c r="AH838" s="748"/>
      <c r="AI838" s="683"/>
      <c r="AJ838" s="683"/>
      <c r="AK838" s="749"/>
      <c r="AL838" s="686"/>
      <c r="AM838" s="687"/>
      <c r="AN838" s="799"/>
      <c r="AO838" s="799"/>
      <c r="AP838" s="799"/>
      <c r="AQ838" s="799"/>
      <c r="AR838" s="799"/>
      <c r="AS838" s="800"/>
      <c r="AT838" s="85"/>
    </row>
    <row r="839" spans="2:46" ht="18" customHeight="1">
      <c r="B839" s="751">
        <f>'報告書（事業主控）'!B839</f>
        <v>0</v>
      </c>
      <c r="C839" s="752"/>
      <c r="D839" s="752"/>
      <c r="E839" s="752"/>
      <c r="F839" s="752"/>
      <c r="G839" s="752"/>
      <c r="H839" s="752"/>
      <c r="I839" s="753"/>
      <c r="J839" s="751">
        <f>'報告書（事業主控）'!J839</f>
        <v>0</v>
      </c>
      <c r="K839" s="752"/>
      <c r="L839" s="752"/>
      <c r="M839" s="752"/>
      <c r="N839" s="754"/>
      <c r="O839" s="106">
        <f>'報告書（事業主控）'!O839</f>
        <v>0</v>
      </c>
      <c r="P839" s="107" t="s">
        <v>45</v>
      </c>
      <c r="Q839" s="106">
        <f>'報告書（事業主控）'!Q839</f>
        <v>0</v>
      </c>
      <c r="R839" s="107" t="s">
        <v>46</v>
      </c>
      <c r="S839" s="106">
        <f>'報告書（事業主控）'!S839</f>
        <v>0</v>
      </c>
      <c r="T839" s="755" t="s">
        <v>47</v>
      </c>
      <c r="U839" s="755"/>
      <c r="V839" s="707">
        <f>'報告書（事業主控）'!V839</f>
        <v>0</v>
      </c>
      <c r="W839" s="708"/>
      <c r="X839" s="708"/>
      <c r="Y839" s="96" t="s">
        <v>8</v>
      </c>
      <c r="Z839" s="70"/>
      <c r="AA839" s="113"/>
      <c r="AB839" s="113"/>
      <c r="AC839" s="96" t="s">
        <v>8</v>
      </c>
      <c r="AD839" s="70"/>
      <c r="AE839" s="113"/>
      <c r="AF839" s="113"/>
      <c r="AG839" s="96" t="s">
        <v>8</v>
      </c>
      <c r="AH839" s="815">
        <f>'報告書（事業主控）'!AH839</f>
        <v>0</v>
      </c>
      <c r="AI839" s="816"/>
      <c r="AJ839" s="816"/>
      <c r="AK839" s="817"/>
      <c r="AL839" s="70"/>
      <c r="AM839" s="71"/>
      <c r="AN839" s="674">
        <f>'報告書（事業主控）'!AN839</f>
        <v>0</v>
      </c>
      <c r="AO839" s="675"/>
      <c r="AP839" s="675"/>
      <c r="AQ839" s="675"/>
      <c r="AR839" s="675"/>
      <c r="AS839" s="109" t="s">
        <v>8</v>
      </c>
      <c r="AT839" s="85"/>
    </row>
    <row r="840" spans="2:46" ht="18" customHeight="1">
      <c r="B840" s="700"/>
      <c r="C840" s="701"/>
      <c r="D840" s="701"/>
      <c r="E840" s="701"/>
      <c r="F840" s="701"/>
      <c r="G840" s="701"/>
      <c r="H840" s="701"/>
      <c r="I840" s="702"/>
      <c r="J840" s="700"/>
      <c r="K840" s="701"/>
      <c r="L840" s="701"/>
      <c r="M840" s="701"/>
      <c r="N840" s="704"/>
      <c r="O840" s="115">
        <f>'報告書（事業主控）'!O840</f>
        <v>0</v>
      </c>
      <c r="P840" s="116" t="s">
        <v>45</v>
      </c>
      <c r="Q840" s="115">
        <f>'報告書（事業主控）'!Q840</f>
        <v>0</v>
      </c>
      <c r="R840" s="116" t="s">
        <v>46</v>
      </c>
      <c r="S840" s="115">
        <f>'報告書（事業主控）'!S840</f>
        <v>0</v>
      </c>
      <c r="T840" s="706" t="s">
        <v>48</v>
      </c>
      <c r="U840" s="706"/>
      <c r="V840" s="671">
        <f>'報告書（事業主控）'!V840</f>
        <v>0</v>
      </c>
      <c r="W840" s="672"/>
      <c r="X840" s="672"/>
      <c r="Y840" s="672"/>
      <c r="Z840" s="671">
        <f>'報告書（事業主控）'!Z840</f>
        <v>0</v>
      </c>
      <c r="AA840" s="672"/>
      <c r="AB840" s="672"/>
      <c r="AC840" s="672"/>
      <c r="AD840" s="671">
        <f>'報告書（事業主控）'!AD840</f>
        <v>0</v>
      </c>
      <c r="AE840" s="672"/>
      <c r="AF840" s="672"/>
      <c r="AG840" s="672"/>
      <c r="AH840" s="671">
        <f>'報告書（事業主控）'!AH840</f>
        <v>0</v>
      </c>
      <c r="AI840" s="672"/>
      <c r="AJ840" s="672"/>
      <c r="AK840" s="673"/>
      <c r="AL840" s="407">
        <f>'報告書（事業主控）'!AL840</f>
        <v>0</v>
      </c>
      <c r="AM840" s="677"/>
      <c r="AN840" s="671">
        <f>'報告書（事業主控）'!AN840</f>
        <v>0</v>
      </c>
      <c r="AO840" s="672"/>
      <c r="AP840" s="672"/>
      <c r="AQ840" s="672"/>
      <c r="AR840" s="672"/>
      <c r="AS840" s="75"/>
      <c r="AT840" s="85"/>
    </row>
    <row r="841" spans="2:46" ht="18" customHeight="1">
      <c r="B841" s="697">
        <f>'報告書（事業主控）'!B841</f>
        <v>0</v>
      </c>
      <c r="C841" s="698"/>
      <c r="D841" s="698"/>
      <c r="E841" s="698"/>
      <c r="F841" s="698"/>
      <c r="G841" s="698"/>
      <c r="H841" s="698"/>
      <c r="I841" s="699"/>
      <c r="J841" s="697">
        <f>'報告書（事業主控）'!J841</f>
        <v>0</v>
      </c>
      <c r="K841" s="698"/>
      <c r="L841" s="698"/>
      <c r="M841" s="698"/>
      <c r="N841" s="703"/>
      <c r="O841" s="110">
        <f>'報告書（事業主控）'!O841</f>
        <v>0</v>
      </c>
      <c r="P841" s="92" t="s">
        <v>45</v>
      </c>
      <c r="Q841" s="110">
        <f>'報告書（事業主控）'!Q841</f>
        <v>0</v>
      </c>
      <c r="R841" s="92" t="s">
        <v>46</v>
      </c>
      <c r="S841" s="110">
        <f>'報告書（事業主控）'!S841</f>
        <v>0</v>
      </c>
      <c r="T841" s="705" t="s">
        <v>47</v>
      </c>
      <c r="U841" s="705"/>
      <c r="V841" s="707">
        <f>'報告書（事業主控）'!V841</f>
        <v>0</v>
      </c>
      <c r="W841" s="708"/>
      <c r="X841" s="708"/>
      <c r="Y841" s="97"/>
      <c r="Z841" s="70"/>
      <c r="AA841" s="113"/>
      <c r="AB841" s="113"/>
      <c r="AC841" s="97"/>
      <c r="AD841" s="70"/>
      <c r="AE841" s="113"/>
      <c r="AF841" s="113"/>
      <c r="AG841" s="97"/>
      <c r="AH841" s="674">
        <f>'報告書（事業主控）'!AH841</f>
        <v>0</v>
      </c>
      <c r="AI841" s="675"/>
      <c r="AJ841" s="675"/>
      <c r="AK841" s="676"/>
      <c r="AL841" s="70"/>
      <c r="AM841" s="71"/>
      <c r="AN841" s="674">
        <f>'報告書（事業主控）'!AN841</f>
        <v>0</v>
      </c>
      <c r="AO841" s="675"/>
      <c r="AP841" s="675"/>
      <c r="AQ841" s="675"/>
      <c r="AR841" s="675"/>
      <c r="AS841" s="114"/>
      <c r="AT841" s="85"/>
    </row>
    <row r="842" spans="2:46" ht="18" customHeight="1">
      <c r="B842" s="700"/>
      <c r="C842" s="701"/>
      <c r="D842" s="701"/>
      <c r="E842" s="701"/>
      <c r="F842" s="701"/>
      <c r="G842" s="701"/>
      <c r="H842" s="701"/>
      <c r="I842" s="702"/>
      <c r="J842" s="700"/>
      <c r="K842" s="701"/>
      <c r="L842" s="701"/>
      <c r="M842" s="701"/>
      <c r="N842" s="704"/>
      <c r="O842" s="115">
        <f>'報告書（事業主控）'!O842</f>
        <v>0</v>
      </c>
      <c r="P842" s="116" t="s">
        <v>45</v>
      </c>
      <c r="Q842" s="115">
        <f>'報告書（事業主控）'!Q842</f>
        <v>0</v>
      </c>
      <c r="R842" s="116" t="s">
        <v>46</v>
      </c>
      <c r="S842" s="115">
        <f>'報告書（事業主控）'!S842</f>
        <v>0</v>
      </c>
      <c r="T842" s="706" t="s">
        <v>48</v>
      </c>
      <c r="U842" s="706"/>
      <c r="V842" s="678">
        <f>'報告書（事業主控）'!V842</f>
        <v>0</v>
      </c>
      <c r="W842" s="679"/>
      <c r="X842" s="679"/>
      <c r="Y842" s="679"/>
      <c r="Z842" s="678">
        <f>'報告書（事業主控）'!Z842</f>
        <v>0</v>
      </c>
      <c r="AA842" s="679"/>
      <c r="AB842" s="679"/>
      <c r="AC842" s="679"/>
      <c r="AD842" s="678">
        <f>'報告書（事業主控）'!AD842</f>
        <v>0</v>
      </c>
      <c r="AE842" s="679"/>
      <c r="AF842" s="679"/>
      <c r="AG842" s="679"/>
      <c r="AH842" s="678">
        <f>'報告書（事業主控）'!AH842</f>
        <v>0</v>
      </c>
      <c r="AI842" s="679"/>
      <c r="AJ842" s="679"/>
      <c r="AK842" s="680"/>
      <c r="AL842" s="407">
        <f>'報告書（事業主控）'!AL842</f>
        <v>0</v>
      </c>
      <c r="AM842" s="677"/>
      <c r="AN842" s="671">
        <f>'報告書（事業主控）'!AN842</f>
        <v>0</v>
      </c>
      <c r="AO842" s="672"/>
      <c r="AP842" s="672"/>
      <c r="AQ842" s="672"/>
      <c r="AR842" s="672"/>
      <c r="AS842" s="75"/>
      <c r="AT842" s="85"/>
    </row>
    <row r="843" spans="2:46" ht="18" customHeight="1">
      <c r="B843" s="697">
        <f>'報告書（事業主控）'!B843</f>
        <v>0</v>
      </c>
      <c r="C843" s="698"/>
      <c r="D843" s="698"/>
      <c r="E843" s="698"/>
      <c r="F843" s="698"/>
      <c r="G843" s="698"/>
      <c r="H843" s="698"/>
      <c r="I843" s="699"/>
      <c r="J843" s="697">
        <f>'報告書（事業主控）'!J843</f>
        <v>0</v>
      </c>
      <c r="K843" s="698"/>
      <c r="L843" s="698"/>
      <c r="M843" s="698"/>
      <c r="N843" s="703"/>
      <c r="O843" s="110">
        <f>'報告書（事業主控）'!O843</f>
        <v>0</v>
      </c>
      <c r="P843" s="92" t="s">
        <v>45</v>
      </c>
      <c r="Q843" s="110">
        <f>'報告書（事業主控）'!Q843</f>
        <v>0</v>
      </c>
      <c r="R843" s="92" t="s">
        <v>46</v>
      </c>
      <c r="S843" s="110">
        <f>'報告書（事業主控）'!S843</f>
        <v>0</v>
      </c>
      <c r="T843" s="705" t="s">
        <v>47</v>
      </c>
      <c r="U843" s="705"/>
      <c r="V843" s="707">
        <f>'報告書（事業主控）'!V843</f>
        <v>0</v>
      </c>
      <c r="W843" s="708"/>
      <c r="X843" s="708"/>
      <c r="Y843" s="97"/>
      <c r="Z843" s="70"/>
      <c r="AA843" s="113"/>
      <c r="AB843" s="113"/>
      <c r="AC843" s="97"/>
      <c r="AD843" s="70"/>
      <c r="AE843" s="113"/>
      <c r="AF843" s="113"/>
      <c r="AG843" s="97"/>
      <c r="AH843" s="674">
        <f>'報告書（事業主控）'!AH843</f>
        <v>0</v>
      </c>
      <c r="AI843" s="675"/>
      <c r="AJ843" s="675"/>
      <c r="AK843" s="676"/>
      <c r="AL843" s="70"/>
      <c r="AM843" s="71"/>
      <c r="AN843" s="674">
        <f>'報告書（事業主控）'!AN843</f>
        <v>0</v>
      </c>
      <c r="AO843" s="675"/>
      <c r="AP843" s="675"/>
      <c r="AQ843" s="675"/>
      <c r="AR843" s="675"/>
      <c r="AS843" s="114"/>
      <c r="AT843" s="85"/>
    </row>
    <row r="844" spans="2:46" ht="18" customHeight="1">
      <c r="B844" s="700"/>
      <c r="C844" s="701"/>
      <c r="D844" s="701"/>
      <c r="E844" s="701"/>
      <c r="F844" s="701"/>
      <c r="G844" s="701"/>
      <c r="H844" s="701"/>
      <c r="I844" s="702"/>
      <c r="J844" s="700"/>
      <c r="K844" s="701"/>
      <c r="L844" s="701"/>
      <c r="M844" s="701"/>
      <c r="N844" s="704"/>
      <c r="O844" s="115">
        <f>'報告書（事業主控）'!O844</f>
        <v>0</v>
      </c>
      <c r="P844" s="116" t="s">
        <v>45</v>
      </c>
      <c r="Q844" s="115">
        <f>'報告書（事業主控）'!Q844</f>
        <v>0</v>
      </c>
      <c r="R844" s="116" t="s">
        <v>46</v>
      </c>
      <c r="S844" s="115">
        <f>'報告書（事業主控）'!S844</f>
        <v>0</v>
      </c>
      <c r="T844" s="706" t="s">
        <v>48</v>
      </c>
      <c r="U844" s="706"/>
      <c r="V844" s="678">
        <f>'報告書（事業主控）'!V844</f>
        <v>0</v>
      </c>
      <c r="W844" s="679"/>
      <c r="X844" s="679"/>
      <c r="Y844" s="679"/>
      <c r="Z844" s="678">
        <f>'報告書（事業主控）'!Z844</f>
        <v>0</v>
      </c>
      <c r="AA844" s="679"/>
      <c r="AB844" s="679"/>
      <c r="AC844" s="679"/>
      <c r="AD844" s="678">
        <f>'報告書（事業主控）'!AD844</f>
        <v>0</v>
      </c>
      <c r="AE844" s="679"/>
      <c r="AF844" s="679"/>
      <c r="AG844" s="679"/>
      <c r="AH844" s="678">
        <f>'報告書（事業主控）'!AH844</f>
        <v>0</v>
      </c>
      <c r="AI844" s="679"/>
      <c r="AJ844" s="679"/>
      <c r="AK844" s="680"/>
      <c r="AL844" s="407">
        <f>'報告書（事業主控）'!AL844</f>
        <v>0</v>
      </c>
      <c r="AM844" s="677"/>
      <c r="AN844" s="671">
        <f>'報告書（事業主控）'!AN844</f>
        <v>0</v>
      </c>
      <c r="AO844" s="672"/>
      <c r="AP844" s="672"/>
      <c r="AQ844" s="672"/>
      <c r="AR844" s="672"/>
      <c r="AS844" s="75"/>
      <c r="AT844" s="85"/>
    </row>
    <row r="845" spans="2:46" ht="18" customHeight="1">
      <c r="B845" s="697">
        <f>'報告書（事業主控）'!B845</f>
        <v>0</v>
      </c>
      <c r="C845" s="698"/>
      <c r="D845" s="698"/>
      <c r="E845" s="698"/>
      <c r="F845" s="698"/>
      <c r="G845" s="698"/>
      <c r="H845" s="698"/>
      <c r="I845" s="699"/>
      <c r="J845" s="697">
        <f>'報告書（事業主控）'!J845</f>
        <v>0</v>
      </c>
      <c r="K845" s="698"/>
      <c r="L845" s="698"/>
      <c r="M845" s="698"/>
      <c r="N845" s="703"/>
      <c r="O845" s="110">
        <f>'報告書（事業主控）'!O845</f>
        <v>0</v>
      </c>
      <c r="P845" s="92" t="s">
        <v>45</v>
      </c>
      <c r="Q845" s="110">
        <f>'報告書（事業主控）'!Q845</f>
        <v>0</v>
      </c>
      <c r="R845" s="92" t="s">
        <v>46</v>
      </c>
      <c r="S845" s="110">
        <f>'報告書（事業主控）'!S845</f>
        <v>0</v>
      </c>
      <c r="T845" s="705" t="s">
        <v>47</v>
      </c>
      <c r="U845" s="705"/>
      <c r="V845" s="707">
        <f>'報告書（事業主控）'!V845</f>
        <v>0</v>
      </c>
      <c r="W845" s="708"/>
      <c r="X845" s="708"/>
      <c r="Y845" s="97"/>
      <c r="Z845" s="70"/>
      <c r="AA845" s="113"/>
      <c r="AB845" s="113"/>
      <c r="AC845" s="97"/>
      <c r="AD845" s="70"/>
      <c r="AE845" s="113"/>
      <c r="AF845" s="113"/>
      <c r="AG845" s="97"/>
      <c r="AH845" s="674">
        <f>'報告書（事業主控）'!AH845</f>
        <v>0</v>
      </c>
      <c r="AI845" s="675"/>
      <c r="AJ845" s="675"/>
      <c r="AK845" s="676"/>
      <c r="AL845" s="70"/>
      <c r="AM845" s="71"/>
      <c r="AN845" s="674">
        <f>'報告書（事業主控）'!AN845</f>
        <v>0</v>
      </c>
      <c r="AO845" s="675"/>
      <c r="AP845" s="675"/>
      <c r="AQ845" s="675"/>
      <c r="AR845" s="675"/>
      <c r="AS845" s="114"/>
      <c r="AT845" s="85"/>
    </row>
    <row r="846" spans="2:46" ht="18" customHeight="1">
      <c r="B846" s="700"/>
      <c r="C846" s="701"/>
      <c r="D846" s="701"/>
      <c r="E846" s="701"/>
      <c r="F846" s="701"/>
      <c r="G846" s="701"/>
      <c r="H846" s="701"/>
      <c r="I846" s="702"/>
      <c r="J846" s="700"/>
      <c r="K846" s="701"/>
      <c r="L846" s="701"/>
      <c r="M846" s="701"/>
      <c r="N846" s="704"/>
      <c r="O846" s="115">
        <f>'報告書（事業主控）'!O846</f>
        <v>0</v>
      </c>
      <c r="P846" s="116" t="s">
        <v>45</v>
      </c>
      <c r="Q846" s="115">
        <f>'報告書（事業主控）'!Q846</f>
        <v>0</v>
      </c>
      <c r="R846" s="116" t="s">
        <v>46</v>
      </c>
      <c r="S846" s="115">
        <f>'報告書（事業主控）'!S846</f>
        <v>0</v>
      </c>
      <c r="T846" s="706" t="s">
        <v>48</v>
      </c>
      <c r="U846" s="706"/>
      <c r="V846" s="678">
        <f>'報告書（事業主控）'!V846</f>
        <v>0</v>
      </c>
      <c r="W846" s="679"/>
      <c r="X846" s="679"/>
      <c r="Y846" s="679"/>
      <c r="Z846" s="678">
        <f>'報告書（事業主控）'!Z846</f>
        <v>0</v>
      </c>
      <c r="AA846" s="679"/>
      <c r="AB846" s="679"/>
      <c r="AC846" s="679"/>
      <c r="AD846" s="678">
        <f>'報告書（事業主控）'!AD846</f>
        <v>0</v>
      </c>
      <c r="AE846" s="679"/>
      <c r="AF846" s="679"/>
      <c r="AG846" s="679"/>
      <c r="AH846" s="678">
        <f>'報告書（事業主控）'!AH846</f>
        <v>0</v>
      </c>
      <c r="AI846" s="679"/>
      <c r="AJ846" s="679"/>
      <c r="AK846" s="680"/>
      <c r="AL846" s="407">
        <f>'報告書（事業主控）'!AL846</f>
        <v>0</v>
      </c>
      <c r="AM846" s="677"/>
      <c r="AN846" s="671">
        <f>'報告書（事業主控）'!AN846</f>
        <v>0</v>
      </c>
      <c r="AO846" s="672"/>
      <c r="AP846" s="672"/>
      <c r="AQ846" s="672"/>
      <c r="AR846" s="672"/>
      <c r="AS846" s="75"/>
      <c r="AT846" s="85"/>
    </row>
    <row r="847" spans="2:46" ht="18" customHeight="1">
      <c r="B847" s="697">
        <f>'報告書（事業主控）'!B847</f>
        <v>0</v>
      </c>
      <c r="C847" s="698"/>
      <c r="D847" s="698"/>
      <c r="E847" s="698"/>
      <c r="F847" s="698"/>
      <c r="G847" s="698"/>
      <c r="H847" s="698"/>
      <c r="I847" s="699"/>
      <c r="J847" s="697">
        <f>'報告書（事業主控）'!J847</f>
        <v>0</v>
      </c>
      <c r="K847" s="698"/>
      <c r="L847" s="698"/>
      <c r="M847" s="698"/>
      <c r="N847" s="703"/>
      <c r="O847" s="110">
        <f>'報告書（事業主控）'!O847</f>
        <v>0</v>
      </c>
      <c r="P847" s="92" t="s">
        <v>45</v>
      </c>
      <c r="Q847" s="110">
        <f>'報告書（事業主控）'!Q847</f>
        <v>0</v>
      </c>
      <c r="R847" s="92" t="s">
        <v>46</v>
      </c>
      <c r="S847" s="110">
        <f>'報告書（事業主控）'!S847</f>
        <v>0</v>
      </c>
      <c r="T847" s="705" t="s">
        <v>47</v>
      </c>
      <c r="U847" s="705"/>
      <c r="V847" s="707">
        <f>'報告書（事業主控）'!V847</f>
        <v>0</v>
      </c>
      <c r="W847" s="708"/>
      <c r="X847" s="708"/>
      <c r="Y847" s="97"/>
      <c r="Z847" s="70"/>
      <c r="AA847" s="113"/>
      <c r="AB847" s="113"/>
      <c r="AC847" s="97"/>
      <c r="AD847" s="70"/>
      <c r="AE847" s="113"/>
      <c r="AF847" s="113"/>
      <c r="AG847" s="97"/>
      <c r="AH847" s="674">
        <f>'報告書（事業主控）'!AH847</f>
        <v>0</v>
      </c>
      <c r="AI847" s="675"/>
      <c r="AJ847" s="675"/>
      <c r="AK847" s="676"/>
      <c r="AL847" s="70"/>
      <c r="AM847" s="71"/>
      <c r="AN847" s="674">
        <f>'報告書（事業主控）'!AN847</f>
        <v>0</v>
      </c>
      <c r="AO847" s="675"/>
      <c r="AP847" s="675"/>
      <c r="AQ847" s="675"/>
      <c r="AR847" s="675"/>
      <c r="AS847" s="114"/>
      <c r="AT847" s="85"/>
    </row>
    <row r="848" spans="2:46" ht="18" customHeight="1">
      <c r="B848" s="700"/>
      <c r="C848" s="701"/>
      <c r="D848" s="701"/>
      <c r="E848" s="701"/>
      <c r="F848" s="701"/>
      <c r="G848" s="701"/>
      <c r="H848" s="701"/>
      <c r="I848" s="702"/>
      <c r="J848" s="700"/>
      <c r="K848" s="701"/>
      <c r="L848" s="701"/>
      <c r="M848" s="701"/>
      <c r="N848" s="704"/>
      <c r="O848" s="115">
        <f>'報告書（事業主控）'!O848</f>
        <v>0</v>
      </c>
      <c r="P848" s="116" t="s">
        <v>45</v>
      </c>
      <c r="Q848" s="115">
        <f>'報告書（事業主控）'!Q848</f>
        <v>0</v>
      </c>
      <c r="R848" s="116" t="s">
        <v>46</v>
      </c>
      <c r="S848" s="115">
        <f>'報告書（事業主控）'!S848</f>
        <v>0</v>
      </c>
      <c r="T848" s="706" t="s">
        <v>48</v>
      </c>
      <c r="U848" s="706"/>
      <c r="V848" s="678">
        <f>'報告書（事業主控）'!V848</f>
        <v>0</v>
      </c>
      <c r="W848" s="679"/>
      <c r="X848" s="679"/>
      <c r="Y848" s="679"/>
      <c r="Z848" s="678">
        <f>'報告書（事業主控）'!Z848</f>
        <v>0</v>
      </c>
      <c r="AA848" s="679"/>
      <c r="AB848" s="679"/>
      <c r="AC848" s="679"/>
      <c r="AD848" s="678">
        <f>'報告書（事業主控）'!AD848</f>
        <v>0</v>
      </c>
      <c r="AE848" s="679"/>
      <c r="AF848" s="679"/>
      <c r="AG848" s="679"/>
      <c r="AH848" s="678">
        <f>'報告書（事業主控）'!AH848</f>
        <v>0</v>
      </c>
      <c r="AI848" s="679"/>
      <c r="AJ848" s="679"/>
      <c r="AK848" s="680"/>
      <c r="AL848" s="407">
        <f>'報告書（事業主控）'!AL848</f>
        <v>0</v>
      </c>
      <c r="AM848" s="677"/>
      <c r="AN848" s="671">
        <f>'報告書（事業主控）'!AN848</f>
        <v>0</v>
      </c>
      <c r="AO848" s="672"/>
      <c r="AP848" s="672"/>
      <c r="AQ848" s="672"/>
      <c r="AR848" s="672"/>
      <c r="AS848" s="75"/>
      <c r="AT848" s="85"/>
    </row>
    <row r="849" spans="2:46" ht="18" customHeight="1">
      <c r="B849" s="697">
        <f>'報告書（事業主控）'!B849</f>
        <v>0</v>
      </c>
      <c r="C849" s="698"/>
      <c r="D849" s="698"/>
      <c r="E849" s="698"/>
      <c r="F849" s="698"/>
      <c r="G849" s="698"/>
      <c r="H849" s="698"/>
      <c r="I849" s="699"/>
      <c r="J849" s="697">
        <f>'報告書（事業主控）'!J849</f>
        <v>0</v>
      </c>
      <c r="K849" s="698"/>
      <c r="L849" s="698"/>
      <c r="M849" s="698"/>
      <c r="N849" s="703"/>
      <c r="O849" s="110">
        <f>'報告書（事業主控）'!O849</f>
        <v>0</v>
      </c>
      <c r="P849" s="92" t="s">
        <v>45</v>
      </c>
      <c r="Q849" s="110">
        <f>'報告書（事業主控）'!Q849</f>
        <v>0</v>
      </c>
      <c r="R849" s="92" t="s">
        <v>46</v>
      </c>
      <c r="S849" s="110">
        <f>'報告書（事業主控）'!S849</f>
        <v>0</v>
      </c>
      <c r="T849" s="705" t="s">
        <v>47</v>
      </c>
      <c r="U849" s="705"/>
      <c r="V849" s="707">
        <f>'報告書（事業主控）'!V849</f>
        <v>0</v>
      </c>
      <c r="W849" s="708"/>
      <c r="X849" s="708"/>
      <c r="Y849" s="97"/>
      <c r="Z849" s="70"/>
      <c r="AA849" s="113"/>
      <c r="AB849" s="113"/>
      <c r="AC849" s="97"/>
      <c r="AD849" s="70"/>
      <c r="AE849" s="113"/>
      <c r="AF849" s="113"/>
      <c r="AG849" s="97"/>
      <c r="AH849" s="674">
        <f>'報告書（事業主控）'!AH849</f>
        <v>0</v>
      </c>
      <c r="AI849" s="675"/>
      <c r="AJ849" s="675"/>
      <c r="AK849" s="676"/>
      <c r="AL849" s="70"/>
      <c r="AM849" s="71"/>
      <c r="AN849" s="674">
        <f>'報告書（事業主控）'!AN849</f>
        <v>0</v>
      </c>
      <c r="AO849" s="675"/>
      <c r="AP849" s="675"/>
      <c r="AQ849" s="675"/>
      <c r="AR849" s="675"/>
      <c r="AS849" s="114"/>
      <c r="AT849" s="85"/>
    </row>
    <row r="850" spans="2:46" ht="18" customHeight="1">
      <c r="B850" s="700"/>
      <c r="C850" s="701"/>
      <c r="D850" s="701"/>
      <c r="E850" s="701"/>
      <c r="F850" s="701"/>
      <c r="G850" s="701"/>
      <c r="H850" s="701"/>
      <c r="I850" s="702"/>
      <c r="J850" s="700"/>
      <c r="K850" s="701"/>
      <c r="L850" s="701"/>
      <c r="M850" s="701"/>
      <c r="N850" s="704"/>
      <c r="O850" s="115">
        <f>'報告書（事業主控）'!O850</f>
        <v>0</v>
      </c>
      <c r="P850" s="116" t="s">
        <v>45</v>
      </c>
      <c r="Q850" s="115">
        <f>'報告書（事業主控）'!Q850</f>
        <v>0</v>
      </c>
      <c r="R850" s="116" t="s">
        <v>46</v>
      </c>
      <c r="S850" s="115">
        <f>'報告書（事業主控）'!S850</f>
        <v>0</v>
      </c>
      <c r="T850" s="706" t="s">
        <v>48</v>
      </c>
      <c r="U850" s="706"/>
      <c r="V850" s="678">
        <f>'報告書（事業主控）'!V850</f>
        <v>0</v>
      </c>
      <c r="W850" s="679"/>
      <c r="X850" s="679"/>
      <c r="Y850" s="679"/>
      <c r="Z850" s="678">
        <f>'報告書（事業主控）'!Z850</f>
        <v>0</v>
      </c>
      <c r="AA850" s="679"/>
      <c r="AB850" s="679"/>
      <c r="AC850" s="679"/>
      <c r="AD850" s="678">
        <f>'報告書（事業主控）'!AD850</f>
        <v>0</v>
      </c>
      <c r="AE850" s="679"/>
      <c r="AF850" s="679"/>
      <c r="AG850" s="679"/>
      <c r="AH850" s="678">
        <f>'報告書（事業主控）'!AH850</f>
        <v>0</v>
      </c>
      <c r="AI850" s="679"/>
      <c r="AJ850" s="679"/>
      <c r="AK850" s="680"/>
      <c r="AL850" s="407">
        <f>'報告書（事業主控）'!AL850</f>
        <v>0</v>
      </c>
      <c r="AM850" s="677"/>
      <c r="AN850" s="671">
        <f>'報告書（事業主控）'!AN850</f>
        <v>0</v>
      </c>
      <c r="AO850" s="672"/>
      <c r="AP850" s="672"/>
      <c r="AQ850" s="672"/>
      <c r="AR850" s="672"/>
      <c r="AS850" s="75"/>
      <c r="AT850" s="85"/>
    </row>
    <row r="851" spans="2:46" ht="18" customHeight="1">
      <c r="B851" s="697">
        <f>'報告書（事業主控）'!B851</f>
        <v>0</v>
      </c>
      <c r="C851" s="698"/>
      <c r="D851" s="698"/>
      <c r="E851" s="698"/>
      <c r="F851" s="698"/>
      <c r="G851" s="698"/>
      <c r="H851" s="698"/>
      <c r="I851" s="699"/>
      <c r="J851" s="697">
        <f>'報告書（事業主控）'!J851</f>
        <v>0</v>
      </c>
      <c r="K851" s="698"/>
      <c r="L851" s="698"/>
      <c r="M851" s="698"/>
      <c r="N851" s="703"/>
      <c r="O851" s="110">
        <f>'報告書（事業主控）'!O851</f>
        <v>0</v>
      </c>
      <c r="P851" s="92" t="s">
        <v>45</v>
      </c>
      <c r="Q851" s="110">
        <f>'報告書（事業主控）'!Q851</f>
        <v>0</v>
      </c>
      <c r="R851" s="92" t="s">
        <v>46</v>
      </c>
      <c r="S851" s="110">
        <f>'報告書（事業主控）'!S851</f>
        <v>0</v>
      </c>
      <c r="T851" s="705" t="s">
        <v>47</v>
      </c>
      <c r="U851" s="705"/>
      <c r="V851" s="707">
        <f>'報告書（事業主控）'!V851</f>
        <v>0</v>
      </c>
      <c r="W851" s="708"/>
      <c r="X851" s="708"/>
      <c r="Y851" s="97"/>
      <c r="Z851" s="70"/>
      <c r="AA851" s="113"/>
      <c r="AB851" s="113"/>
      <c r="AC851" s="97"/>
      <c r="AD851" s="70"/>
      <c r="AE851" s="113"/>
      <c r="AF851" s="113"/>
      <c r="AG851" s="97"/>
      <c r="AH851" s="674">
        <f>'報告書（事業主控）'!AH851</f>
        <v>0</v>
      </c>
      <c r="AI851" s="675"/>
      <c r="AJ851" s="675"/>
      <c r="AK851" s="676"/>
      <c r="AL851" s="70"/>
      <c r="AM851" s="71"/>
      <c r="AN851" s="674">
        <f>'報告書（事業主控）'!AN851</f>
        <v>0</v>
      </c>
      <c r="AO851" s="675"/>
      <c r="AP851" s="675"/>
      <c r="AQ851" s="675"/>
      <c r="AR851" s="675"/>
      <c r="AS851" s="114"/>
      <c r="AT851" s="85"/>
    </row>
    <row r="852" spans="2:46" ht="18" customHeight="1">
      <c r="B852" s="700"/>
      <c r="C852" s="701"/>
      <c r="D852" s="701"/>
      <c r="E852" s="701"/>
      <c r="F852" s="701"/>
      <c r="G852" s="701"/>
      <c r="H852" s="701"/>
      <c r="I852" s="702"/>
      <c r="J852" s="700"/>
      <c r="K852" s="701"/>
      <c r="L852" s="701"/>
      <c r="M852" s="701"/>
      <c r="N852" s="704"/>
      <c r="O852" s="115">
        <f>'報告書（事業主控）'!O852</f>
        <v>0</v>
      </c>
      <c r="P852" s="116" t="s">
        <v>45</v>
      </c>
      <c r="Q852" s="115">
        <f>'報告書（事業主控）'!Q852</f>
        <v>0</v>
      </c>
      <c r="R852" s="116" t="s">
        <v>46</v>
      </c>
      <c r="S852" s="115">
        <f>'報告書（事業主控）'!S852</f>
        <v>0</v>
      </c>
      <c r="T852" s="706" t="s">
        <v>48</v>
      </c>
      <c r="U852" s="706"/>
      <c r="V852" s="678">
        <f>'報告書（事業主控）'!V852</f>
        <v>0</v>
      </c>
      <c r="W852" s="679"/>
      <c r="X852" s="679"/>
      <c r="Y852" s="679"/>
      <c r="Z852" s="678">
        <f>'報告書（事業主控）'!Z852</f>
        <v>0</v>
      </c>
      <c r="AA852" s="679"/>
      <c r="AB852" s="679"/>
      <c r="AC852" s="679"/>
      <c r="AD852" s="678">
        <f>'報告書（事業主控）'!AD852</f>
        <v>0</v>
      </c>
      <c r="AE852" s="679"/>
      <c r="AF852" s="679"/>
      <c r="AG852" s="679"/>
      <c r="AH852" s="678">
        <f>'報告書（事業主控）'!AH852</f>
        <v>0</v>
      </c>
      <c r="AI852" s="679"/>
      <c r="AJ852" s="679"/>
      <c r="AK852" s="680"/>
      <c r="AL852" s="407">
        <f>'報告書（事業主控）'!AL852</f>
        <v>0</v>
      </c>
      <c r="AM852" s="677"/>
      <c r="AN852" s="671">
        <f>'報告書（事業主控）'!AN852</f>
        <v>0</v>
      </c>
      <c r="AO852" s="672"/>
      <c r="AP852" s="672"/>
      <c r="AQ852" s="672"/>
      <c r="AR852" s="672"/>
      <c r="AS852" s="75"/>
      <c r="AT852" s="85"/>
    </row>
    <row r="853" spans="2:46" ht="18" customHeight="1">
      <c r="B853" s="697">
        <f>'報告書（事業主控）'!B853</f>
        <v>0</v>
      </c>
      <c r="C853" s="698"/>
      <c r="D853" s="698"/>
      <c r="E853" s="698"/>
      <c r="F853" s="698"/>
      <c r="G853" s="698"/>
      <c r="H853" s="698"/>
      <c r="I853" s="699"/>
      <c r="J853" s="697">
        <f>'報告書（事業主控）'!J853</f>
        <v>0</v>
      </c>
      <c r="K853" s="698"/>
      <c r="L853" s="698"/>
      <c r="M853" s="698"/>
      <c r="N853" s="703"/>
      <c r="O853" s="110">
        <f>'報告書（事業主控）'!O853</f>
        <v>0</v>
      </c>
      <c r="P853" s="92" t="s">
        <v>45</v>
      </c>
      <c r="Q853" s="110">
        <f>'報告書（事業主控）'!Q853</f>
        <v>0</v>
      </c>
      <c r="R853" s="92" t="s">
        <v>46</v>
      </c>
      <c r="S853" s="110">
        <f>'報告書（事業主控）'!S853</f>
        <v>0</v>
      </c>
      <c r="T853" s="705" t="s">
        <v>47</v>
      </c>
      <c r="U853" s="705"/>
      <c r="V853" s="707">
        <f>'報告書（事業主控）'!V853</f>
        <v>0</v>
      </c>
      <c r="W853" s="708"/>
      <c r="X853" s="708"/>
      <c r="Y853" s="97"/>
      <c r="Z853" s="70"/>
      <c r="AA853" s="113"/>
      <c r="AB853" s="113"/>
      <c r="AC853" s="97"/>
      <c r="AD853" s="70"/>
      <c r="AE853" s="113"/>
      <c r="AF853" s="113"/>
      <c r="AG853" s="97"/>
      <c r="AH853" s="674">
        <f>'報告書（事業主控）'!AH853</f>
        <v>0</v>
      </c>
      <c r="AI853" s="675"/>
      <c r="AJ853" s="675"/>
      <c r="AK853" s="676"/>
      <c r="AL853" s="70"/>
      <c r="AM853" s="71"/>
      <c r="AN853" s="674">
        <f>'報告書（事業主控）'!AN853</f>
        <v>0</v>
      </c>
      <c r="AO853" s="675"/>
      <c r="AP853" s="675"/>
      <c r="AQ853" s="675"/>
      <c r="AR853" s="675"/>
      <c r="AS853" s="114"/>
      <c r="AT853" s="85"/>
    </row>
    <row r="854" spans="2:46" ht="18" customHeight="1">
      <c r="B854" s="700"/>
      <c r="C854" s="701"/>
      <c r="D854" s="701"/>
      <c r="E854" s="701"/>
      <c r="F854" s="701"/>
      <c r="G854" s="701"/>
      <c r="H854" s="701"/>
      <c r="I854" s="702"/>
      <c r="J854" s="700"/>
      <c r="K854" s="701"/>
      <c r="L854" s="701"/>
      <c r="M854" s="701"/>
      <c r="N854" s="704"/>
      <c r="O854" s="115">
        <f>'報告書（事業主控）'!O854</f>
        <v>0</v>
      </c>
      <c r="P854" s="116" t="s">
        <v>45</v>
      </c>
      <c r="Q854" s="115">
        <f>'報告書（事業主控）'!Q854</f>
        <v>0</v>
      </c>
      <c r="R854" s="116" t="s">
        <v>46</v>
      </c>
      <c r="S854" s="115">
        <f>'報告書（事業主控）'!S854</f>
        <v>0</v>
      </c>
      <c r="T854" s="706" t="s">
        <v>48</v>
      </c>
      <c r="U854" s="706"/>
      <c r="V854" s="678">
        <f>'報告書（事業主控）'!V854</f>
        <v>0</v>
      </c>
      <c r="W854" s="679"/>
      <c r="X854" s="679"/>
      <c r="Y854" s="679"/>
      <c r="Z854" s="678">
        <f>'報告書（事業主控）'!Z854</f>
        <v>0</v>
      </c>
      <c r="AA854" s="679"/>
      <c r="AB854" s="679"/>
      <c r="AC854" s="679"/>
      <c r="AD854" s="678">
        <f>'報告書（事業主控）'!AD854</f>
        <v>0</v>
      </c>
      <c r="AE854" s="679"/>
      <c r="AF854" s="679"/>
      <c r="AG854" s="679"/>
      <c r="AH854" s="678">
        <f>'報告書（事業主控）'!AH854</f>
        <v>0</v>
      </c>
      <c r="AI854" s="679"/>
      <c r="AJ854" s="679"/>
      <c r="AK854" s="680"/>
      <c r="AL854" s="407">
        <f>'報告書（事業主控）'!AL854</f>
        <v>0</v>
      </c>
      <c r="AM854" s="677"/>
      <c r="AN854" s="671">
        <f>'報告書（事業主控）'!AN854</f>
        <v>0</v>
      </c>
      <c r="AO854" s="672"/>
      <c r="AP854" s="672"/>
      <c r="AQ854" s="672"/>
      <c r="AR854" s="672"/>
      <c r="AS854" s="75"/>
      <c r="AT854" s="85"/>
    </row>
    <row r="855" spans="2:46" ht="18" customHeight="1">
      <c r="B855" s="697">
        <f>'報告書（事業主控）'!B855</f>
        <v>0</v>
      </c>
      <c r="C855" s="698"/>
      <c r="D855" s="698"/>
      <c r="E855" s="698"/>
      <c r="F855" s="698"/>
      <c r="G855" s="698"/>
      <c r="H855" s="698"/>
      <c r="I855" s="699"/>
      <c r="J855" s="697">
        <f>'報告書（事業主控）'!J855</f>
        <v>0</v>
      </c>
      <c r="K855" s="698"/>
      <c r="L855" s="698"/>
      <c r="M855" s="698"/>
      <c r="N855" s="703"/>
      <c r="O855" s="110">
        <f>'報告書（事業主控）'!O855</f>
        <v>0</v>
      </c>
      <c r="P855" s="92" t="s">
        <v>45</v>
      </c>
      <c r="Q855" s="110">
        <f>'報告書（事業主控）'!Q855</f>
        <v>0</v>
      </c>
      <c r="R855" s="92" t="s">
        <v>46</v>
      </c>
      <c r="S855" s="110">
        <f>'報告書（事業主控）'!S855</f>
        <v>0</v>
      </c>
      <c r="T855" s="705" t="s">
        <v>47</v>
      </c>
      <c r="U855" s="705"/>
      <c r="V855" s="707">
        <f>'報告書（事業主控）'!V855</f>
        <v>0</v>
      </c>
      <c r="W855" s="708"/>
      <c r="X855" s="708"/>
      <c r="Y855" s="97"/>
      <c r="Z855" s="70"/>
      <c r="AA855" s="113"/>
      <c r="AB855" s="113"/>
      <c r="AC855" s="97"/>
      <c r="AD855" s="70"/>
      <c r="AE855" s="113"/>
      <c r="AF855" s="113"/>
      <c r="AG855" s="97"/>
      <c r="AH855" s="674">
        <f>'報告書（事業主控）'!AH855</f>
        <v>0</v>
      </c>
      <c r="AI855" s="675"/>
      <c r="AJ855" s="675"/>
      <c r="AK855" s="676"/>
      <c r="AL855" s="70"/>
      <c r="AM855" s="71"/>
      <c r="AN855" s="674">
        <f>'報告書（事業主控）'!AN855</f>
        <v>0</v>
      </c>
      <c r="AO855" s="675"/>
      <c r="AP855" s="675"/>
      <c r="AQ855" s="675"/>
      <c r="AR855" s="675"/>
      <c r="AS855" s="114"/>
      <c r="AT855" s="85"/>
    </row>
    <row r="856" spans="2:46" ht="18" customHeight="1">
      <c r="B856" s="700"/>
      <c r="C856" s="701"/>
      <c r="D856" s="701"/>
      <c r="E856" s="701"/>
      <c r="F856" s="701"/>
      <c r="G856" s="701"/>
      <c r="H856" s="701"/>
      <c r="I856" s="702"/>
      <c r="J856" s="700"/>
      <c r="K856" s="701"/>
      <c r="L856" s="701"/>
      <c r="M856" s="701"/>
      <c r="N856" s="704"/>
      <c r="O856" s="115">
        <f>'報告書（事業主控）'!O856</f>
        <v>0</v>
      </c>
      <c r="P856" s="116" t="s">
        <v>45</v>
      </c>
      <c r="Q856" s="115">
        <f>'報告書（事業主控）'!Q856</f>
        <v>0</v>
      </c>
      <c r="R856" s="116" t="s">
        <v>46</v>
      </c>
      <c r="S856" s="115">
        <f>'報告書（事業主控）'!S856</f>
        <v>0</v>
      </c>
      <c r="T856" s="706" t="s">
        <v>48</v>
      </c>
      <c r="U856" s="706"/>
      <c r="V856" s="678">
        <f>'報告書（事業主控）'!V856</f>
        <v>0</v>
      </c>
      <c r="W856" s="679"/>
      <c r="X856" s="679"/>
      <c r="Y856" s="679"/>
      <c r="Z856" s="678">
        <f>'報告書（事業主控）'!Z856</f>
        <v>0</v>
      </c>
      <c r="AA856" s="679"/>
      <c r="AB856" s="679"/>
      <c r="AC856" s="679"/>
      <c r="AD856" s="678">
        <f>'報告書（事業主控）'!AD856</f>
        <v>0</v>
      </c>
      <c r="AE856" s="679"/>
      <c r="AF856" s="679"/>
      <c r="AG856" s="679"/>
      <c r="AH856" s="678">
        <f>'報告書（事業主控）'!AH856</f>
        <v>0</v>
      </c>
      <c r="AI856" s="679"/>
      <c r="AJ856" s="679"/>
      <c r="AK856" s="680"/>
      <c r="AL856" s="407">
        <f>'報告書（事業主控）'!AL856</f>
        <v>0</v>
      </c>
      <c r="AM856" s="677"/>
      <c r="AN856" s="671">
        <f>'報告書（事業主控）'!AN856</f>
        <v>0</v>
      </c>
      <c r="AO856" s="672"/>
      <c r="AP856" s="672"/>
      <c r="AQ856" s="672"/>
      <c r="AR856" s="672"/>
      <c r="AS856" s="75"/>
      <c r="AT856" s="85"/>
    </row>
    <row r="857" spans="2:46" ht="18" customHeight="1">
      <c r="B857" s="430" t="s">
        <v>134</v>
      </c>
      <c r="C857" s="431"/>
      <c r="D857" s="431"/>
      <c r="E857" s="432"/>
      <c r="F857" s="688">
        <f>'報告書（事業主控）'!F857</f>
        <v>0</v>
      </c>
      <c r="G857" s="689"/>
      <c r="H857" s="689"/>
      <c r="I857" s="689"/>
      <c r="J857" s="689"/>
      <c r="K857" s="689"/>
      <c r="L857" s="689"/>
      <c r="M857" s="689"/>
      <c r="N857" s="690"/>
      <c r="O857" s="786" t="s">
        <v>62</v>
      </c>
      <c r="P857" s="787"/>
      <c r="Q857" s="787"/>
      <c r="R857" s="787"/>
      <c r="S857" s="787"/>
      <c r="T857" s="787"/>
      <c r="U857" s="788"/>
      <c r="V857" s="674">
        <f>'報告書（事業主控）'!V857</f>
        <v>0</v>
      </c>
      <c r="W857" s="675"/>
      <c r="X857" s="675"/>
      <c r="Y857" s="676"/>
      <c r="Z857" s="70"/>
      <c r="AA857" s="113"/>
      <c r="AB857" s="113"/>
      <c r="AC857" s="97"/>
      <c r="AD857" s="70"/>
      <c r="AE857" s="113"/>
      <c r="AF857" s="113"/>
      <c r="AG857" s="97"/>
      <c r="AH857" s="674">
        <f>'報告書（事業主控）'!AH857</f>
        <v>0</v>
      </c>
      <c r="AI857" s="675"/>
      <c r="AJ857" s="675"/>
      <c r="AK857" s="676"/>
      <c r="AL857" s="70"/>
      <c r="AM857" s="71"/>
      <c r="AN857" s="674">
        <f>'報告書（事業主控）'!AN857</f>
        <v>0</v>
      </c>
      <c r="AO857" s="675"/>
      <c r="AP857" s="675"/>
      <c r="AQ857" s="675"/>
      <c r="AR857" s="675"/>
      <c r="AS857" s="114"/>
      <c r="AT857" s="85"/>
    </row>
    <row r="858" spans="2:46" ht="18" customHeight="1">
      <c r="B858" s="433"/>
      <c r="C858" s="434"/>
      <c r="D858" s="434"/>
      <c r="E858" s="435"/>
      <c r="F858" s="691"/>
      <c r="G858" s="692"/>
      <c r="H858" s="692"/>
      <c r="I858" s="692"/>
      <c r="J858" s="692"/>
      <c r="K858" s="692"/>
      <c r="L858" s="692"/>
      <c r="M858" s="692"/>
      <c r="N858" s="693"/>
      <c r="O858" s="789"/>
      <c r="P858" s="790"/>
      <c r="Q858" s="790"/>
      <c r="R858" s="790"/>
      <c r="S858" s="790"/>
      <c r="T858" s="790"/>
      <c r="U858" s="791"/>
      <c r="V858" s="401">
        <f>'報告書（事業主控）'!V858</f>
        <v>0</v>
      </c>
      <c r="W858" s="640"/>
      <c r="X858" s="640"/>
      <c r="Y858" s="643"/>
      <c r="Z858" s="401">
        <f>'報告書（事業主控）'!Z858</f>
        <v>0</v>
      </c>
      <c r="AA858" s="641"/>
      <c r="AB858" s="641"/>
      <c r="AC858" s="642"/>
      <c r="AD858" s="401">
        <f>'報告書（事業主控）'!AD858</f>
        <v>0</v>
      </c>
      <c r="AE858" s="641"/>
      <c r="AF858" s="641"/>
      <c r="AG858" s="642"/>
      <c r="AH858" s="401">
        <f>'報告書（事業主控）'!AH858</f>
        <v>0</v>
      </c>
      <c r="AI858" s="402"/>
      <c r="AJ858" s="402"/>
      <c r="AK858" s="402"/>
      <c r="AL858" s="340"/>
      <c r="AM858" s="341"/>
      <c r="AN858" s="401">
        <f>'報告書（事業主控）'!AN858</f>
        <v>0</v>
      </c>
      <c r="AO858" s="640"/>
      <c r="AP858" s="640"/>
      <c r="AQ858" s="640"/>
      <c r="AR858" s="640"/>
      <c r="AS858" s="327"/>
      <c r="AT858" s="85"/>
    </row>
    <row r="859" spans="2:46" ht="18" customHeight="1">
      <c r="B859" s="436"/>
      <c r="C859" s="437"/>
      <c r="D859" s="437"/>
      <c r="E859" s="438"/>
      <c r="F859" s="694"/>
      <c r="G859" s="695"/>
      <c r="H859" s="695"/>
      <c r="I859" s="695"/>
      <c r="J859" s="695"/>
      <c r="K859" s="695"/>
      <c r="L859" s="695"/>
      <c r="M859" s="695"/>
      <c r="N859" s="696"/>
      <c r="O859" s="792"/>
      <c r="P859" s="793"/>
      <c r="Q859" s="793"/>
      <c r="R859" s="793"/>
      <c r="S859" s="793"/>
      <c r="T859" s="793"/>
      <c r="U859" s="794"/>
      <c r="V859" s="671">
        <f>'報告書（事業主控）'!V859</f>
        <v>0</v>
      </c>
      <c r="W859" s="672"/>
      <c r="X859" s="672"/>
      <c r="Y859" s="673"/>
      <c r="Z859" s="671">
        <f>'報告書（事業主控）'!Z859</f>
        <v>0</v>
      </c>
      <c r="AA859" s="672"/>
      <c r="AB859" s="672"/>
      <c r="AC859" s="673"/>
      <c r="AD859" s="671">
        <f>'報告書（事業主控）'!AD859</f>
        <v>0</v>
      </c>
      <c r="AE859" s="672"/>
      <c r="AF859" s="672"/>
      <c r="AG859" s="673"/>
      <c r="AH859" s="671">
        <f>'報告書（事業主控）'!AH859</f>
        <v>0</v>
      </c>
      <c r="AI859" s="672"/>
      <c r="AJ859" s="672"/>
      <c r="AK859" s="673"/>
      <c r="AL859" s="74"/>
      <c r="AM859" s="75"/>
      <c r="AN859" s="671">
        <f>'報告書（事業主控）'!AN859</f>
        <v>0</v>
      </c>
      <c r="AO859" s="672"/>
      <c r="AP859" s="672"/>
      <c r="AQ859" s="672"/>
      <c r="AR859" s="672"/>
      <c r="AS859" s="75"/>
      <c r="AT859" s="85"/>
    </row>
    <row r="860" spans="2:46" ht="18" customHeight="1">
      <c r="AN860" s="670">
        <f>'報告書（事業主控）'!AN860:AR860</f>
        <v>0</v>
      </c>
      <c r="AO860" s="670"/>
      <c r="AP860" s="670"/>
      <c r="AQ860" s="670"/>
      <c r="AR860" s="670"/>
      <c r="AS860" s="85"/>
      <c r="AT860" s="85"/>
    </row>
    <row r="861" spans="2:46" ht="31.5" customHeight="1">
      <c r="AN861" s="132"/>
      <c r="AO861" s="132"/>
      <c r="AP861" s="132"/>
      <c r="AQ861" s="132"/>
      <c r="AR861" s="132"/>
      <c r="AS861" s="85"/>
      <c r="AT861" s="85"/>
    </row>
    <row r="862" spans="2:46" ht="7.5" customHeight="1">
      <c r="X862" s="84"/>
      <c r="Y862" s="84"/>
      <c r="Z862" s="85"/>
      <c r="AA862" s="85"/>
      <c r="AB862" s="85"/>
      <c r="AC862" s="85"/>
      <c r="AD862" s="85"/>
      <c r="AE862" s="85"/>
      <c r="AF862" s="85"/>
      <c r="AG862" s="85"/>
      <c r="AH862" s="85"/>
      <c r="AI862" s="85"/>
      <c r="AJ862" s="85"/>
      <c r="AK862" s="85"/>
      <c r="AL862" s="85"/>
      <c r="AM862" s="85"/>
      <c r="AN862" s="85"/>
      <c r="AO862" s="85"/>
      <c r="AP862" s="85"/>
      <c r="AQ862" s="85"/>
      <c r="AR862" s="85"/>
      <c r="AS862" s="85"/>
    </row>
    <row r="863" spans="2:46" ht="10.5" customHeight="1">
      <c r="X863" s="84"/>
      <c r="Y863" s="84"/>
      <c r="Z863" s="85"/>
      <c r="AA863" s="85"/>
      <c r="AB863" s="85"/>
      <c r="AC863" s="85"/>
      <c r="AD863" s="85"/>
      <c r="AE863" s="85"/>
      <c r="AF863" s="85"/>
      <c r="AG863" s="85"/>
      <c r="AH863" s="85"/>
      <c r="AI863" s="85"/>
      <c r="AJ863" s="85"/>
      <c r="AK863" s="85"/>
      <c r="AL863" s="85"/>
      <c r="AM863" s="85"/>
      <c r="AN863" s="85"/>
      <c r="AO863" s="85"/>
      <c r="AP863" s="85"/>
      <c r="AQ863" s="85"/>
      <c r="AR863" s="85"/>
      <c r="AS863" s="85"/>
    </row>
    <row r="864" spans="2:46" ht="5.25" customHeight="1">
      <c r="X864" s="84"/>
      <c r="Y864" s="84"/>
      <c r="Z864" s="85"/>
      <c r="AA864" s="85"/>
      <c r="AB864" s="85"/>
      <c r="AC864" s="85"/>
      <c r="AD864" s="85"/>
      <c r="AE864" s="85"/>
      <c r="AF864" s="85"/>
      <c r="AG864" s="85"/>
      <c r="AH864" s="85"/>
      <c r="AI864" s="85"/>
      <c r="AJ864" s="85"/>
      <c r="AK864" s="85"/>
      <c r="AL864" s="85"/>
      <c r="AM864" s="85"/>
      <c r="AN864" s="85"/>
      <c r="AO864" s="85"/>
      <c r="AP864" s="85"/>
      <c r="AQ864" s="85"/>
      <c r="AR864" s="85"/>
      <c r="AS864" s="85"/>
    </row>
    <row r="865" spans="2:46" ht="5.25" customHeight="1">
      <c r="X865" s="84"/>
      <c r="Y865" s="84"/>
      <c r="Z865" s="85"/>
      <c r="AA865" s="85"/>
      <c r="AB865" s="85"/>
      <c r="AC865" s="85"/>
      <c r="AD865" s="85"/>
      <c r="AE865" s="85"/>
      <c r="AF865" s="85"/>
      <c r="AG865" s="85"/>
      <c r="AH865" s="85"/>
      <c r="AI865" s="85"/>
      <c r="AJ865" s="85"/>
      <c r="AK865" s="85"/>
      <c r="AL865" s="85"/>
      <c r="AM865" s="85"/>
      <c r="AN865" s="85"/>
      <c r="AO865" s="85"/>
      <c r="AP865" s="85"/>
      <c r="AQ865" s="85"/>
      <c r="AR865" s="85"/>
      <c r="AS865" s="85"/>
    </row>
    <row r="866" spans="2:46" ht="5.25" customHeight="1">
      <c r="X866" s="84"/>
      <c r="Y866" s="84"/>
      <c r="Z866" s="85"/>
      <c r="AA866" s="85"/>
      <c r="AB866" s="85"/>
      <c r="AC866" s="85"/>
      <c r="AD866" s="85"/>
      <c r="AE866" s="85"/>
      <c r="AF866" s="85"/>
      <c r="AG866" s="85"/>
      <c r="AH866" s="85"/>
      <c r="AI866" s="85"/>
      <c r="AJ866" s="85"/>
      <c r="AK866" s="85"/>
      <c r="AL866" s="85"/>
      <c r="AM866" s="85"/>
      <c r="AN866" s="85"/>
      <c r="AO866" s="85"/>
      <c r="AP866" s="85"/>
      <c r="AQ866" s="85"/>
      <c r="AR866" s="85"/>
      <c r="AS866" s="85"/>
    </row>
    <row r="867" spans="2:46" ht="5.25" customHeight="1">
      <c r="X867" s="84"/>
      <c r="Y867" s="84"/>
      <c r="Z867" s="85"/>
      <c r="AA867" s="85"/>
      <c r="AB867" s="85"/>
      <c r="AC867" s="85"/>
      <c r="AD867" s="85"/>
      <c r="AE867" s="85"/>
      <c r="AF867" s="85"/>
      <c r="AG867" s="85"/>
      <c r="AH867" s="85"/>
      <c r="AI867" s="85"/>
      <c r="AJ867" s="85"/>
      <c r="AK867" s="85"/>
      <c r="AL867" s="85"/>
      <c r="AM867" s="85"/>
      <c r="AN867" s="85"/>
      <c r="AO867" s="85"/>
      <c r="AP867" s="85"/>
      <c r="AQ867" s="85"/>
      <c r="AR867" s="85"/>
      <c r="AS867" s="85"/>
    </row>
    <row r="868" spans="2:46" ht="17.25" customHeight="1">
      <c r="B868" s="86" t="s">
        <v>50</v>
      </c>
      <c r="L868" s="85"/>
      <c r="M868" s="85"/>
      <c r="N868" s="85"/>
      <c r="O868" s="85"/>
      <c r="P868" s="85"/>
      <c r="Q868" s="85"/>
      <c r="R868" s="85"/>
      <c r="S868" s="87"/>
      <c r="T868" s="87"/>
      <c r="U868" s="87"/>
      <c r="V868" s="87"/>
      <c r="W868" s="87"/>
      <c r="X868" s="85"/>
      <c r="Y868" s="85"/>
      <c r="Z868" s="85"/>
      <c r="AA868" s="85"/>
      <c r="AB868" s="85"/>
      <c r="AC868" s="85"/>
      <c r="AL868" s="88"/>
      <c r="AM868" s="88"/>
      <c r="AN868" s="88"/>
      <c r="AO868" s="88"/>
    </row>
    <row r="869" spans="2:46" ht="12.75" customHeight="1">
      <c r="L869" s="85"/>
      <c r="M869" s="89"/>
      <c r="N869" s="89"/>
      <c r="O869" s="89"/>
      <c r="P869" s="89"/>
      <c r="Q869" s="89"/>
      <c r="R869" s="89"/>
      <c r="S869" s="89"/>
      <c r="T869" s="90"/>
      <c r="U869" s="90"/>
      <c r="V869" s="90"/>
      <c r="W869" s="90"/>
      <c r="X869" s="90"/>
      <c r="Y869" s="90"/>
      <c r="Z869" s="90"/>
      <c r="AA869" s="89"/>
      <c r="AB869" s="89"/>
      <c r="AC869" s="89"/>
      <c r="AL869" s="88"/>
      <c r="AM869" s="850" t="s">
        <v>327</v>
      </c>
      <c r="AN869" s="851"/>
      <c r="AO869" s="851"/>
      <c r="AP869" s="852"/>
    </row>
    <row r="870" spans="2:46" ht="12.75" customHeight="1">
      <c r="L870" s="85"/>
      <c r="M870" s="89"/>
      <c r="N870" s="89"/>
      <c r="O870" s="89"/>
      <c r="P870" s="89"/>
      <c r="Q870" s="89"/>
      <c r="R870" s="89"/>
      <c r="S870" s="89"/>
      <c r="T870" s="90"/>
      <c r="U870" s="90"/>
      <c r="V870" s="90"/>
      <c r="W870" s="90"/>
      <c r="X870" s="90"/>
      <c r="Y870" s="90"/>
      <c r="Z870" s="90"/>
      <c r="AA870" s="89"/>
      <c r="AB870" s="89"/>
      <c r="AC870" s="89"/>
      <c r="AL870" s="88"/>
      <c r="AM870" s="853"/>
      <c r="AN870" s="854"/>
      <c r="AO870" s="854"/>
      <c r="AP870" s="855"/>
    </row>
    <row r="871" spans="2:46" ht="12.75" customHeight="1">
      <c r="L871" s="85"/>
      <c r="M871" s="89"/>
      <c r="N871" s="89"/>
      <c r="O871" s="89"/>
      <c r="P871" s="89"/>
      <c r="Q871" s="89"/>
      <c r="R871" s="89"/>
      <c r="S871" s="89"/>
      <c r="T871" s="89"/>
      <c r="U871" s="89"/>
      <c r="V871" s="89"/>
      <c r="W871" s="89"/>
      <c r="X871" s="89"/>
      <c r="Y871" s="89"/>
      <c r="Z871" s="89"/>
      <c r="AA871" s="89"/>
      <c r="AB871" s="89"/>
      <c r="AC871" s="89"/>
      <c r="AL871" s="88"/>
      <c r="AM871" s="88"/>
      <c r="AN871" s="396"/>
      <c r="AO871" s="396"/>
    </row>
    <row r="872" spans="2:46" ht="6" customHeight="1">
      <c r="L872" s="85"/>
      <c r="M872" s="89"/>
      <c r="N872" s="89"/>
      <c r="O872" s="89"/>
      <c r="P872" s="89"/>
      <c r="Q872" s="89"/>
      <c r="R872" s="89"/>
      <c r="S872" s="89"/>
      <c r="T872" s="89"/>
      <c r="U872" s="89"/>
      <c r="V872" s="89"/>
      <c r="W872" s="89"/>
      <c r="X872" s="89"/>
      <c r="Y872" s="89"/>
      <c r="Z872" s="89"/>
      <c r="AA872" s="89"/>
      <c r="AB872" s="89"/>
      <c r="AC872" s="89"/>
      <c r="AL872" s="88"/>
      <c r="AM872" s="88"/>
    </row>
    <row r="873" spans="2:46" ht="12.75" customHeight="1">
      <c r="B873" s="725" t="s">
        <v>2</v>
      </c>
      <c r="C873" s="726"/>
      <c r="D873" s="726"/>
      <c r="E873" s="726"/>
      <c r="F873" s="726"/>
      <c r="G873" s="726"/>
      <c r="H873" s="726"/>
      <c r="I873" s="726"/>
      <c r="J873" s="750" t="s">
        <v>10</v>
      </c>
      <c r="K873" s="750"/>
      <c r="L873" s="91" t="s">
        <v>3</v>
      </c>
      <c r="M873" s="750" t="s">
        <v>11</v>
      </c>
      <c r="N873" s="750"/>
      <c r="O873" s="756" t="s">
        <v>12</v>
      </c>
      <c r="P873" s="750"/>
      <c r="Q873" s="750"/>
      <c r="R873" s="750"/>
      <c r="S873" s="750"/>
      <c r="T873" s="750"/>
      <c r="U873" s="750" t="s">
        <v>13</v>
      </c>
      <c r="V873" s="750"/>
      <c r="W873" s="750"/>
      <c r="X873" s="85"/>
      <c r="Y873" s="85"/>
      <c r="Z873" s="85"/>
      <c r="AA873" s="85"/>
      <c r="AB873" s="85"/>
      <c r="AC873" s="85"/>
      <c r="AD873" s="92"/>
      <c r="AE873" s="92"/>
      <c r="AF873" s="92"/>
      <c r="AG873" s="92"/>
      <c r="AH873" s="92"/>
      <c r="AI873" s="92"/>
      <c r="AJ873" s="92"/>
      <c r="AK873" s="85"/>
      <c r="AL873" s="520">
        <f ca="1">$AL$9</f>
        <v>30</v>
      </c>
      <c r="AM873" s="521"/>
      <c r="AN873" s="681" t="s">
        <v>4</v>
      </c>
      <c r="AO873" s="681"/>
      <c r="AP873" s="521">
        <v>22</v>
      </c>
      <c r="AQ873" s="521"/>
      <c r="AR873" s="681" t="s">
        <v>5</v>
      </c>
      <c r="AS873" s="747"/>
      <c r="AT873" s="85"/>
    </row>
    <row r="874" spans="2:46" ht="13.5" customHeight="1">
      <c r="B874" s="726"/>
      <c r="C874" s="726"/>
      <c r="D874" s="726"/>
      <c r="E874" s="726"/>
      <c r="F874" s="726"/>
      <c r="G874" s="726"/>
      <c r="H874" s="726"/>
      <c r="I874" s="726"/>
      <c r="J874" s="535">
        <f>$J$10</f>
        <v>0</v>
      </c>
      <c r="K874" s="473">
        <f>$K$10</f>
        <v>0</v>
      </c>
      <c r="L874" s="537">
        <f>$L$10</f>
        <v>0</v>
      </c>
      <c r="M874" s="476">
        <f>$M$10</f>
        <v>0</v>
      </c>
      <c r="N874" s="473">
        <f>$N$10</f>
        <v>0</v>
      </c>
      <c r="O874" s="476">
        <f>$O$10</f>
        <v>0</v>
      </c>
      <c r="P874" s="470">
        <f>$P$10</f>
        <v>0</v>
      </c>
      <c r="Q874" s="470">
        <f>$Q$10</f>
        <v>0</v>
      </c>
      <c r="R874" s="470">
        <f>$R$10</f>
        <v>0</v>
      </c>
      <c r="S874" s="470">
        <f>$S$10</f>
        <v>0</v>
      </c>
      <c r="T874" s="473">
        <f>$T$10</f>
        <v>0</v>
      </c>
      <c r="U874" s="476">
        <f>$U$10</f>
        <v>0</v>
      </c>
      <c r="V874" s="470">
        <f>$V$10</f>
        <v>0</v>
      </c>
      <c r="W874" s="473">
        <f>$W$10</f>
        <v>0</v>
      </c>
      <c r="X874" s="85"/>
      <c r="Y874" s="85"/>
      <c r="Z874" s="85"/>
      <c r="AA874" s="85"/>
      <c r="AB874" s="85"/>
      <c r="AC874" s="85"/>
      <c r="AD874" s="92"/>
      <c r="AE874" s="92"/>
      <c r="AF874" s="92"/>
      <c r="AG874" s="92"/>
      <c r="AH874" s="92"/>
      <c r="AI874" s="92"/>
      <c r="AJ874" s="92"/>
      <c r="AK874" s="85"/>
      <c r="AL874" s="522"/>
      <c r="AM874" s="523"/>
      <c r="AN874" s="682"/>
      <c r="AO874" s="682"/>
      <c r="AP874" s="523"/>
      <c r="AQ874" s="523"/>
      <c r="AR874" s="682"/>
      <c r="AS874" s="764"/>
      <c r="AT874" s="85"/>
    </row>
    <row r="875" spans="2:46" ht="9" customHeight="1">
      <c r="B875" s="726"/>
      <c r="C875" s="726"/>
      <c r="D875" s="726"/>
      <c r="E875" s="726"/>
      <c r="F875" s="726"/>
      <c r="G875" s="726"/>
      <c r="H875" s="726"/>
      <c r="I875" s="726"/>
      <c r="J875" s="536"/>
      <c r="K875" s="474"/>
      <c r="L875" s="538"/>
      <c r="M875" s="477"/>
      <c r="N875" s="474"/>
      <c r="O875" s="477"/>
      <c r="P875" s="471"/>
      <c r="Q875" s="471"/>
      <c r="R875" s="471"/>
      <c r="S875" s="471"/>
      <c r="T875" s="474"/>
      <c r="U875" s="477"/>
      <c r="V875" s="471"/>
      <c r="W875" s="474"/>
      <c r="X875" s="85"/>
      <c r="Y875" s="85"/>
      <c r="Z875" s="85"/>
      <c r="AA875" s="85"/>
      <c r="AB875" s="85"/>
      <c r="AC875" s="85"/>
      <c r="AD875" s="92"/>
      <c r="AE875" s="92"/>
      <c r="AF875" s="92"/>
      <c r="AG875" s="92"/>
      <c r="AH875" s="92"/>
      <c r="AI875" s="92"/>
      <c r="AJ875" s="92"/>
      <c r="AK875" s="85"/>
      <c r="AL875" s="524"/>
      <c r="AM875" s="525"/>
      <c r="AN875" s="683"/>
      <c r="AO875" s="683"/>
      <c r="AP875" s="525"/>
      <c r="AQ875" s="525"/>
      <c r="AR875" s="683"/>
      <c r="AS875" s="749"/>
      <c r="AT875" s="85"/>
    </row>
    <row r="876" spans="2:46" ht="6" customHeight="1">
      <c r="B876" s="727"/>
      <c r="C876" s="727"/>
      <c r="D876" s="727"/>
      <c r="E876" s="727"/>
      <c r="F876" s="727"/>
      <c r="G876" s="727"/>
      <c r="H876" s="727"/>
      <c r="I876" s="727"/>
      <c r="J876" s="536"/>
      <c r="K876" s="475"/>
      <c r="L876" s="539"/>
      <c r="M876" s="478"/>
      <c r="N876" s="475"/>
      <c r="O876" s="478"/>
      <c r="P876" s="472"/>
      <c r="Q876" s="472"/>
      <c r="R876" s="472"/>
      <c r="S876" s="472"/>
      <c r="T876" s="475"/>
      <c r="U876" s="478"/>
      <c r="V876" s="472"/>
      <c r="W876" s="475"/>
      <c r="X876" s="85"/>
      <c r="Y876" s="85"/>
      <c r="Z876" s="85"/>
      <c r="AA876" s="85"/>
      <c r="AB876" s="85"/>
      <c r="AC876" s="85"/>
      <c r="AD876" s="85"/>
      <c r="AE876" s="85"/>
      <c r="AF876" s="85"/>
      <c r="AG876" s="85"/>
      <c r="AH876" s="85"/>
      <c r="AI876" s="85"/>
      <c r="AJ876" s="85"/>
      <c r="AK876" s="85"/>
      <c r="AT876" s="85"/>
    </row>
    <row r="877" spans="2:46" ht="15" customHeight="1">
      <c r="B877" s="709" t="s">
        <v>51</v>
      </c>
      <c r="C877" s="710"/>
      <c r="D877" s="710"/>
      <c r="E877" s="710"/>
      <c r="F877" s="710"/>
      <c r="G877" s="710"/>
      <c r="H877" s="710"/>
      <c r="I877" s="711"/>
      <c r="J877" s="709" t="s">
        <v>6</v>
      </c>
      <c r="K877" s="710"/>
      <c r="L877" s="710"/>
      <c r="M877" s="710"/>
      <c r="N877" s="718"/>
      <c r="O877" s="721" t="s">
        <v>52</v>
      </c>
      <c r="P877" s="710"/>
      <c r="Q877" s="710"/>
      <c r="R877" s="710"/>
      <c r="S877" s="710"/>
      <c r="T877" s="710"/>
      <c r="U877" s="711"/>
      <c r="V877" s="93" t="s">
        <v>53</v>
      </c>
      <c r="W877" s="94"/>
      <c r="X877" s="94"/>
      <c r="Y877" s="724" t="s">
        <v>54</v>
      </c>
      <c r="Z877" s="724"/>
      <c r="AA877" s="724"/>
      <c r="AB877" s="724"/>
      <c r="AC877" s="724"/>
      <c r="AD877" s="724"/>
      <c r="AE877" s="724"/>
      <c r="AF877" s="724"/>
      <c r="AG877" s="724"/>
      <c r="AH877" s="724"/>
      <c r="AI877" s="94"/>
      <c r="AJ877" s="94"/>
      <c r="AK877" s="95"/>
      <c r="AL877" s="785" t="s">
        <v>55</v>
      </c>
      <c r="AM877" s="785"/>
      <c r="AN877" s="777" t="s">
        <v>61</v>
      </c>
      <c r="AO877" s="777"/>
      <c r="AP877" s="777"/>
      <c r="AQ877" s="777"/>
      <c r="AR877" s="777"/>
      <c r="AS877" s="778"/>
      <c r="AT877" s="85"/>
    </row>
    <row r="878" spans="2:46" ht="13.5" customHeight="1">
      <c r="B878" s="712"/>
      <c r="C878" s="713"/>
      <c r="D878" s="713"/>
      <c r="E878" s="713"/>
      <c r="F878" s="713"/>
      <c r="G878" s="713"/>
      <c r="H878" s="713"/>
      <c r="I878" s="714"/>
      <c r="J878" s="712"/>
      <c r="K878" s="713"/>
      <c r="L878" s="713"/>
      <c r="M878" s="713"/>
      <c r="N878" s="719"/>
      <c r="O878" s="722"/>
      <c r="P878" s="713"/>
      <c r="Q878" s="713"/>
      <c r="R878" s="713"/>
      <c r="S878" s="713"/>
      <c r="T878" s="713"/>
      <c r="U878" s="714"/>
      <c r="V878" s="728" t="s">
        <v>7</v>
      </c>
      <c r="W878" s="729"/>
      <c r="X878" s="729"/>
      <c r="Y878" s="730"/>
      <c r="Z878" s="734" t="s">
        <v>16</v>
      </c>
      <c r="AA878" s="735"/>
      <c r="AB878" s="735"/>
      <c r="AC878" s="736"/>
      <c r="AD878" s="740" t="s">
        <v>17</v>
      </c>
      <c r="AE878" s="741"/>
      <c r="AF878" s="741"/>
      <c r="AG878" s="742"/>
      <c r="AH878" s="746" t="s">
        <v>135</v>
      </c>
      <c r="AI878" s="681"/>
      <c r="AJ878" s="681"/>
      <c r="AK878" s="747"/>
      <c r="AL878" s="684" t="s">
        <v>18</v>
      </c>
      <c r="AM878" s="685"/>
      <c r="AN878" s="757" t="s">
        <v>19</v>
      </c>
      <c r="AO878" s="758"/>
      <c r="AP878" s="758"/>
      <c r="AQ878" s="758"/>
      <c r="AR878" s="759"/>
      <c r="AS878" s="760"/>
      <c r="AT878" s="85"/>
    </row>
    <row r="879" spans="2:46" ht="13.5" customHeight="1">
      <c r="B879" s="808"/>
      <c r="C879" s="809"/>
      <c r="D879" s="809"/>
      <c r="E879" s="809"/>
      <c r="F879" s="809"/>
      <c r="G879" s="809"/>
      <c r="H879" s="809"/>
      <c r="I879" s="810"/>
      <c r="J879" s="808"/>
      <c r="K879" s="809"/>
      <c r="L879" s="809"/>
      <c r="M879" s="809"/>
      <c r="N879" s="811"/>
      <c r="O879" s="820"/>
      <c r="P879" s="809"/>
      <c r="Q879" s="809"/>
      <c r="R879" s="809"/>
      <c r="S879" s="809"/>
      <c r="T879" s="809"/>
      <c r="U879" s="810"/>
      <c r="V879" s="731"/>
      <c r="W879" s="732"/>
      <c r="X879" s="732"/>
      <c r="Y879" s="733"/>
      <c r="Z879" s="737"/>
      <c r="AA879" s="738"/>
      <c r="AB879" s="738"/>
      <c r="AC879" s="739"/>
      <c r="AD879" s="743"/>
      <c r="AE879" s="744"/>
      <c r="AF879" s="744"/>
      <c r="AG879" s="745"/>
      <c r="AH879" s="748"/>
      <c r="AI879" s="683"/>
      <c r="AJ879" s="683"/>
      <c r="AK879" s="749"/>
      <c r="AL879" s="686"/>
      <c r="AM879" s="687"/>
      <c r="AN879" s="799"/>
      <c r="AO879" s="799"/>
      <c r="AP879" s="799"/>
      <c r="AQ879" s="799"/>
      <c r="AR879" s="799"/>
      <c r="AS879" s="800"/>
      <c r="AT879" s="85"/>
    </row>
    <row r="880" spans="2:46" ht="18" customHeight="1">
      <c r="B880" s="751">
        <f>'報告書（事業主控）'!B880</f>
        <v>0</v>
      </c>
      <c r="C880" s="752"/>
      <c r="D880" s="752"/>
      <c r="E880" s="752"/>
      <c r="F880" s="752"/>
      <c r="G880" s="752"/>
      <c r="H880" s="752"/>
      <c r="I880" s="753"/>
      <c r="J880" s="751">
        <f>'報告書（事業主控）'!J880</f>
        <v>0</v>
      </c>
      <c r="K880" s="752"/>
      <c r="L880" s="752"/>
      <c r="M880" s="752"/>
      <c r="N880" s="754"/>
      <c r="O880" s="106">
        <f>'報告書（事業主控）'!O880</f>
        <v>0</v>
      </c>
      <c r="P880" s="107" t="s">
        <v>45</v>
      </c>
      <c r="Q880" s="106">
        <f>'報告書（事業主控）'!Q880</f>
        <v>0</v>
      </c>
      <c r="R880" s="107" t="s">
        <v>46</v>
      </c>
      <c r="S880" s="106">
        <f>'報告書（事業主控）'!S880</f>
        <v>0</v>
      </c>
      <c r="T880" s="755" t="s">
        <v>47</v>
      </c>
      <c r="U880" s="755"/>
      <c r="V880" s="707">
        <f>'報告書（事業主控）'!V880</f>
        <v>0</v>
      </c>
      <c r="W880" s="708"/>
      <c r="X880" s="708"/>
      <c r="Y880" s="96" t="s">
        <v>8</v>
      </c>
      <c r="Z880" s="70"/>
      <c r="AA880" s="113"/>
      <c r="AB880" s="113"/>
      <c r="AC880" s="96" t="s">
        <v>8</v>
      </c>
      <c r="AD880" s="70"/>
      <c r="AE880" s="113"/>
      <c r="AF880" s="113"/>
      <c r="AG880" s="96" t="s">
        <v>8</v>
      </c>
      <c r="AH880" s="815">
        <f>'報告書（事業主控）'!AH880</f>
        <v>0</v>
      </c>
      <c r="AI880" s="816"/>
      <c r="AJ880" s="816"/>
      <c r="AK880" s="817"/>
      <c r="AL880" s="70"/>
      <c r="AM880" s="71"/>
      <c r="AN880" s="674">
        <f>'報告書（事業主控）'!AN880</f>
        <v>0</v>
      </c>
      <c r="AO880" s="675"/>
      <c r="AP880" s="675"/>
      <c r="AQ880" s="675"/>
      <c r="AR880" s="675"/>
      <c r="AS880" s="109" t="s">
        <v>8</v>
      </c>
      <c r="AT880" s="85"/>
    </row>
    <row r="881" spans="2:46" ht="18" customHeight="1">
      <c r="B881" s="700"/>
      <c r="C881" s="701"/>
      <c r="D881" s="701"/>
      <c r="E881" s="701"/>
      <c r="F881" s="701"/>
      <c r="G881" s="701"/>
      <c r="H881" s="701"/>
      <c r="I881" s="702"/>
      <c r="J881" s="700"/>
      <c r="K881" s="701"/>
      <c r="L881" s="701"/>
      <c r="M881" s="701"/>
      <c r="N881" s="704"/>
      <c r="O881" s="115">
        <f>'報告書（事業主控）'!O881</f>
        <v>0</v>
      </c>
      <c r="P881" s="116" t="s">
        <v>45</v>
      </c>
      <c r="Q881" s="115">
        <f>'報告書（事業主控）'!Q881</f>
        <v>0</v>
      </c>
      <c r="R881" s="116" t="s">
        <v>46</v>
      </c>
      <c r="S881" s="115">
        <f>'報告書（事業主控）'!S881</f>
        <v>0</v>
      </c>
      <c r="T881" s="706" t="s">
        <v>48</v>
      </c>
      <c r="U881" s="706"/>
      <c r="V881" s="671">
        <f>'報告書（事業主控）'!V881</f>
        <v>0</v>
      </c>
      <c r="W881" s="672"/>
      <c r="X881" s="672"/>
      <c r="Y881" s="672"/>
      <c r="Z881" s="671">
        <f>'報告書（事業主控）'!Z881</f>
        <v>0</v>
      </c>
      <c r="AA881" s="672"/>
      <c r="AB881" s="672"/>
      <c r="AC881" s="672"/>
      <c r="AD881" s="671">
        <f>'報告書（事業主控）'!AD881</f>
        <v>0</v>
      </c>
      <c r="AE881" s="672"/>
      <c r="AF881" s="672"/>
      <c r="AG881" s="672"/>
      <c r="AH881" s="671">
        <f>'報告書（事業主控）'!AH881</f>
        <v>0</v>
      </c>
      <c r="AI881" s="672"/>
      <c r="AJ881" s="672"/>
      <c r="AK881" s="673"/>
      <c r="AL881" s="407">
        <f>'報告書（事業主控）'!AL881</f>
        <v>0</v>
      </c>
      <c r="AM881" s="677"/>
      <c r="AN881" s="671">
        <f>'報告書（事業主控）'!AN881</f>
        <v>0</v>
      </c>
      <c r="AO881" s="672"/>
      <c r="AP881" s="672"/>
      <c r="AQ881" s="672"/>
      <c r="AR881" s="672"/>
      <c r="AS881" s="75"/>
      <c r="AT881" s="85"/>
    </row>
    <row r="882" spans="2:46" ht="18" customHeight="1">
      <c r="B882" s="697">
        <f>'報告書（事業主控）'!B882</f>
        <v>0</v>
      </c>
      <c r="C882" s="698"/>
      <c r="D882" s="698"/>
      <c r="E882" s="698"/>
      <c r="F882" s="698"/>
      <c r="G882" s="698"/>
      <c r="H882" s="698"/>
      <c r="I882" s="699"/>
      <c r="J882" s="697">
        <f>'報告書（事業主控）'!J882</f>
        <v>0</v>
      </c>
      <c r="K882" s="698"/>
      <c r="L882" s="698"/>
      <c r="M882" s="698"/>
      <c r="N882" s="703"/>
      <c r="O882" s="110">
        <f>'報告書（事業主控）'!O882</f>
        <v>0</v>
      </c>
      <c r="P882" s="92" t="s">
        <v>45</v>
      </c>
      <c r="Q882" s="110">
        <f>'報告書（事業主控）'!Q882</f>
        <v>0</v>
      </c>
      <c r="R882" s="92" t="s">
        <v>46</v>
      </c>
      <c r="S882" s="110">
        <f>'報告書（事業主控）'!S882</f>
        <v>0</v>
      </c>
      <c r="T882" s="705" t="s">
        <v>47</v>
      </c>
      <c r="U882" s="705"/>
      <c r="V882" s="707">
        <f>'報告書（事業主控）'!V882</f>
        <v>0</v>
      </c>
      <c r="W882" s="708"/>
      <c r="X882" s="708"/>
      <c r="Y882" s="97"/>
      <c r="Z882" s="70"/>
      <c r="AA882" s="113"/>
      <c r="AB882" s="113"/>
      <c r="AC882" s="97"/>
      <c r="AD882" s="70"/>
      <c r="AE882" s="113"/>
      <c r="AF882" s="113"/>
      <c r="AG882" s="97"/>
      <c r="AH882" s="674">
        <f>'報告書（事業主控）'!AH882</f>
        <v>0</v>
      </c>
      <c r="AI882" s="675"/>
      <c r="AJ882" s="675"/>
      <c r="AK882" s="676"/>
      <c r="AL882" s="70"/>
      <c r="AM882" s="71"/>
      <c r="AN882" s="674">
        <f>'報告書（事業主控）'!AN882</f>
        <v>0</v>
      </c>
      <c r="AO882" s="675"/>
      <c r="AP882" s="675"/>
      <c r="AQ882" s="675"/>
      <c r="AR882" s="675"/>
      <c r="AS882" s="114"/>
      <c r="AT882" s="85"/>
    </row>
    <row r="883" spans="2:46" ht="18" customHeight="1">
      <c r="B883" s="700"/>
      <c r="C883" s="701"/>
      <c r="D883" s="701"/>
      <c r="E883" s="701"/>
      <c r="F883" s="701"/>
      <c r="G883" s="701"/>
      <c r="H883" s="701"/>
      <c r="I883" s="702"/>
      <c r="J883" s="700"/>
      <c r="K883" s="701"/>
      <c r="L883" s="701"/>
      <c r="M883" s="701"/>
      <c r="N883" s="704"/>
      <c r="O883" s="115">
        <f>'報告書（事業主控）'!O883</f>
        <v>0</v>
      </c>
      <c r="P883" s="116" t="s">
        <v>45</v>
      </c>
      <c r="Q883" s="115">
        <f>'報告書（事業主控）'!Q883</f>
        <v>0</v>
      </c>
      <c r="R883" s="116" t="s">
        <v>46</v>
      </c>
      <c r="S883" s="115">
        <f>'報告書（事業主控）'!S883</f>
        <v>0</v>
      </c>
      <c r="T883" s="706" t="s">
        <v>48</v>
      </c>
      <c r="U883" s="706"/>
      <c r="V883" s="678">
        <f>'報告書（事業主控）'!V883</f>
        <v>0</v>
      </c>
      <c r="W883" s="679"/>
      <c r="X883" s="679"/>
      <c r="Y883" s="679"/>
      <c r="Z883" s="678">
        <f>'報告書（事業主控）'!Z883</f>
        <v>0</v>
      </c>
      <c r="AA883" s="679"/>
      <c r="AB883" s="679"/>
      <c r="AC883" s="679"/>
      <c r="AD883" s="678">
        <f>'報告書（事業主控）'!AD883</f>
        <v>0</v>
      </c>
      <c r="AE883" s="679"/>
      <c r="AF883" s="679"/>
      <c r="AG883" s="679"/>
      <c r="AH883" s="678">
        <f>'報告書（事業主控）'!AH883</f>
        <v>0</v>
      </c>
      <c r="AI883" s="679"/>
      <c r="AJ883" s="679"/>
      <c r="AK883" s="680"/>
      <c r="AL883" s="407">
        <f>'報告書（事業主控）'!AL883</f>
        <v>0</v>
      </c>
      <c r="AM883" s="677"/>
      <c r="AN883" s="671">
        <f>'報告書（事業主控）'!AN883</f>
        <v>0</v>
      </c>
      <c r="AO883" s="672"/>
      <c r="AP883" s="672"/>
      <c r="AQ883" s="672"/>
      <c r="AR883" s="672"/>
      <c r="AS883" s="75"/>
      <c r="AT883" s="85"/>
    </row>
    <row r="884" spans="2:46" ht="18" customHeight="1">
      <c r="B884" s="697">
        <f>'報告書（事業主控）'!B884</f>
        <v>0</v>
      </c>
      <c r="C884" s="698"/>
      <c r="D884" s="698"/>
      <c r="E884" s="698"/>
      <c r="F884" s="698"/>
      <c r="G884" s="698"/>
      <c r="H884" s="698"/>
      <c r="I884" s="699"/>
      <c r="J884" s="697">
        <f>'報告書（事業主控）'!J884</f>
        <v>0</v>
      </c>
      <c r="K884" s="698"/>
      <c r="L884" s="698"/>
      <c r="M884" s="698"/>
      <c r="N884" s="703"/>
      <c r="O884" s="110">
        <f>'報告書（事業主控）'!O884</f>
        <v>0</v>
      </c>
      <c r="P884" s="92" t="s">
        <v>45</v>
      </c>
      <c r="Q884" s="110">
        <f>'報告書（事業主控）'!Q884</f>
        <v>0</v>
      </c>
      <c r="R884" s="92" t="s">
        <v>46</v>
      </c>
      <c r="S884" s="110">
        <f>'報告書（事業主控）'!S884</f>
        <v>0</v>
      </c>
      <c r="T884" s="705" t="s">
        <v>47</v>
      </c>
      <c r="U884" s="705"/>
      <c r="V884" s="707">
        <f>'報告書（事業主控）'!V884</f>
        <v>0</v>
      </c>
      <c r="W884" s="708"/>
      <c r="X884" s="708"/>
      <c r="Y884" s="97"/>
      <c r="Z884" s="70"/>
      <c r="AA884" s="113"/>
      <c r="AB884" s="113"/>
      <c r="AC884" s="97"/>
      <c r="AD884" s="70"/>
      <c r="AE884" s="113"/>
      <c r="AF884" s="113"/>
      <c r="AG884" s="97"/>
      <c r="AH884" s="674">
        <f>'報告書（事業主控）'!AH884</f>
        <v>0</v>
      </c>
      <c r="AI884" s="675"/>
      <c r="AJ884" s="675"/>
      <c r="AK884" s="676"/>
      <c r="AL884" s="70"/>
      <c r="AM884" s="71"/>
      <c r="AN884" s="674">
        <f>'報告書（事業主控）'!AN884</f>
        <v>0</v>
      </c>
      <c r="AO884" s="675"/>
      <c r="AP884" s="675"/>
      <c r="AQ884" s="675"/>
      <c r="AR884" s="675"/>
      <c r="AS884" s="114"/>
      <c r="AT884" s="85"/>
    </row>
    <row r="885" spans="2:46" ht="18" customHeight="1">
      <c r="B885" s="700"/>
      <c r="C885" s="701"/>
      <c r="D885" s="701"/>
      <c r="E885" s="701"/>
      <c r="F885" s="701"/>
      <c r="G885" s="701"/>
      <c r="H885" s="701"/>
      <c r="I885" s="702"/>
      <c r="J885" s="700"/>
      <c r="K885" s="701"/>
      <c r="L885" s="701"/>
      <c r="M885" s="701"/>
      <c r="N885" s="704"/>
      <c r="O885" s="115">
        <f>'報告書（事業主控）'!O885</f>
        <v>0</v>
      </c>
      <c r="P885" s="116" t="s">
        <v>45</v>
      </c>
      <c r="Q885" s="115">
        <f>'報告書（事業主控）'!Q885</f>
        <v>0</v>
      </c>
      <c r="R885" s="116" t="s">
        <v>46</v>
      </c>
      <c r="S885" s="115">
        <f>'報告書（事業主控）'!S885</f>
        <v>0</v>
      </c>
      <c r="T885" s="706" t="s">
        <v>48</v>
      </c>
      <c r="U885" s="706"/>
      <c r="V885" s="678">
        <f>'報告書（事業主控）'!V885</f>
        <v>0</v>
      </c>
      <c r="W885" s="679"/>
      <c r="X885" s="679"/>
      <c r="Y885" s="679"/>
      <c r="Z885" s="678">
        <f>'報告書（事業主控）'!Z885</f>
        <v>0</v>
      </c>
      <c r="AA885" s="679"/>
      <c r="AB885" s="679"/>
      <c r="AC885" s="679"/>
      <c r="AD885" s="678">
        <f>'報告書（事業主控）'!AD885</f>
        <v>0</v>
      </c>
      <c r="AE885" s="679"/>
      <c r="AF885" s="679"/>
      <c r="AG885" s="679"/>
      <c r="AH885" s="678">
        <f>'報告書（事業主控）'!AH885</f>
        <v>0</v>
      </c>
      <c r="AI885" s="679"/>
      <c r="AJ885" s="679"/>
      <c r="AK885" s="680"/>
      <c r="AL885" s="407">
        <f>'報告書（事業主控）'!AL885</f>
        <v>0</v>
      </c>
      <c r="AM885" s="677"/>
      <c r="AN885" s="671">
        <f>'報告書（事業主控）'!AN885</f>
        <v>0</v>
      </c>
      <c r="AO885" s="672"/>
      <c r="AP885" s="672"/>
      <c r="AQ885" s="672"/>
      <c r="AR885" s="672"/>
      <c r="AS885" s="75"/>
      <c r="AT885" s="85"/>
    </row>
    <row r="886" spans="2:46" ht="18" customHeight="1">
      <c r="B886" s="697">
        <f>'報告書（事業主控）'!B886</f>
        <v>0</v>
      </c>
      <c r="C886" s="698"/>
      <c r="D886" s="698"/>
      <c r="E886" s="698"/>
      <c r="F886" s="698"/>
      <c r="G886" s="698"/>
      <c r="H886" s="698"/>
      <c r="I886" s="699"/>
      <c r="J886" s="697">
        <f>'報告書（事業主控）'!J886</f>
        <v>0</v>
      </c>
      <c r="K886" s="698"/>
      <c r="L886" s="698"/>
      <c r="M886" s="698"/>
      <c r="N886" s="703"/>
      <c r="O886" s="110">
        <f>'報告書（事業主控）'!O886</f>
        <v>0</v>
      </c>
      <c r="P886" s="92" t="s">
        <v>45</v>
      </c>
      <c r="Q886" s="110">
        <f>'報告書（事業主控）'!Q886</f>
        <v>0</v>
      </c>
      <c r="R886" s="92" t="s">
        <v>46</v>
      </c>
      <c r="S886" s="110">
        <f>'報告書（事業主控）'!S886</f>
        <v>0</v>
      </c>
      <c r="T886" s="705" t="s">
        <v>47</v>
      </c>
      <c r="U886" s="705"/>
      <c r="V886" s="707">
        <f>'報告書（事業主控）'!V886</f>
        <v>0</v>
      </c>
      <c r="W886" s="708"/>
      <c r="X886" s="708"/>
      <c r="Y886" s="97"/>
      <c r="Z886" s="70"/>
      <c r="AA886" s="113"/>
      <c r="AB886" s="113"/>
      <c r="AC886" s="97"/>
      <c r="AD886" s="70"/>
      <c r="AE886" s="113"/>
      <c r="AF886" s="113"/>
      <c r="AG886" s="97"/>
      <c r="AH886" s="674">
        <f>'報告書（事業主控）'!AH886</f>
        <v>0</v>
      </c>
      <c r="AI886" s="675"/>
      <c r="AJ886" s="675"/>
      <c r="AK886" s="676"/>
      <c r="AL886" s="70"/>
      <c r="AM886" s="71"/>
      <c r="AN886" s="674">
        <f>'報告書（事業主控）'!AN886</f>
        <v>0</v>
      </c>
      <c r="AO886" s="675"/>
      <c r="AP886" s="675"/>
      <c r="AQ886" s="675"/>
      <c r="AR886" s="675"/>
      <c r="AS886" s="114"/>
      <c r="AT886" s="85"/>
    </row>
    <row r="887" spans="2:46" ht="18" customHeight="1">
      <c r="B887" s="700"/>
      <c r="C887" s="701"/>
      <c r="D887" s="701"/>
      <c r="E887" s="701"/>
      <c r="F887" s="701"/>
      <c r="G887" s="701"/>
      <c r="H887" s="701"/>
      <c r="I887" s="702"/>
      <c r="J887" s="700"/>
      <c r="K887" s="701"/>
      <c r="L887" s="701"/>
      <c r="M887" s="701"/>
      <c r="N887" s="704"/>
      <c r="O887" s="115">
        <f>'報告書（事業主控）'!O887</f>
        <v>0</v>
      </c>
      <c r="P887" s="116" t="s">
        <v>45</v>
      </c>
      <c r="Q887" s="115">
        <f>'報告書（事業主控）'!Q887</f>
        <v>0</v>
      </c>
      <c r="R887" s="116" t="s">
        <v>46</v>
      </c>
      <c r="S887" s="115">
        <f>'報告書（事業主控）'!S887</f>
        <v>0</v>
      </c>
      <c r="T887" s="706" t="s">
        <v>48</v>
      </c>
      <c r="U887" s="706"/>
      <c r="V887" s="678">
        <f>'報告書（事業主控）'!V887</f>
        <v>0</v>
      </c>
      <c r="W887" s="679"/>
      <c r="X887" s="679"/>
      <c r="Y887" s="679"/>
      <c r="Z887" s="678">
        <f>'報告書（事業主控）'!Z887</f>
        <v>0</v>
      </c>
      <c r="AA887" s="679"/>
      <c r="AB887" s="679"/>
      <c r="AC887" s="679"/>
      <c r="AD887" s="678">
        <f>'報告書（事業主控）'!AD887</f>
        <v>0</v>
      </c>
      <c r="AE887" s="679"/>
      <c r="AF887" s="679"/>
      <c r="AG887" s="679"/>
      <c r="AH887" s="678">
        <f>'報告書（事業主控）'!AH887</f>
        <v>0</v>
      </c>
      <c r="AI887" s="679"/>
      <c r="AJ887" s="679"/>
      <c r="AK887" s="680"/>
      <c r="AL887" s="407">
        <f>'報告書（事業主控）'!AL887</f>
        <v>0</v>
      </c>
      <c r="AM887" s="677"/>
      <c r="AN887" s="671">
        <f>'報告書（事業主控）'!AN887</f>
        <v>0</v>
      </c>
      <c r="AO887" s="672"/>
      <c r="AP887" s="672"/>
      <c r="AQ887" s="672"/>
      <c r="AR887" s="672"/>
      <c r="AS887" s="75"/>
      <c r="AT887" s="85"/>
    </row>
    <row r="888" spans="2:46" ht="18" customHeight="1">
      <c r="B888" s="697">
        <f>'報告書（事業主控）'!B888</f>
        <v>0</v>
      </c>
      <c r="C888" s="698"/>
      <c r="D888" s="698"/>
      <c r="E888" s="698"/>
      <c r="F888" s="698"/>
      <c r="G888" s="698"/>
      <c r="H888" s="698"/>
      <c r="I888" s="699"/>
      <c r="J888" s="697">
        <f>'報告書（事業主控）'!J888</f>
        <v>0</v>
      </c>
      <c r="K888" s="698"/>
      <c r="L888" s="698"/>
      <c r="M888" s="698"/>
      <c r="N888" s="703"/>
      <c r="O888" s="110">
        <f>'報告書（事業主控）'!O888</f>
        <v>0</v>
      </c>
      <c r="P888" s="92" t="s">
        <v>45</v>
      </c>
      <c r="Q888" s="110">
        <f>'報告書（事業主控）'!Q888</f>
        <v>0</v>
      </c>
      <c r="R888" s="92" t="s">
        <v>46</v>
      </c>
      <c r="S888" s="110">
        <f>'報告書（事業主控）'!S888</f>
        <v>0</v>
      </c>
      <c r="T888" s="705" t="s">
        <v>47</v>
      </c>
      <c r="U888" s="705"/>
      <c r="V888" s="707">
        <f>'報告書（事業主控）'!V888</f>
        <v>0</v>
      </c>
      <c r="W888" s="708"/>
      <c r="X888" s="708"/>
      <c r="Y888" s="97"/>
      <c r="Z888" s="70"/>
      <c r="AA888" s="113"/>
      <c r="AB888" s="113"/>
      <c r="AC888" s="97"/>
      <c r="AD888" s="70"/>
      <c r="AE888" s="113"/>
      <c r="AF888" s="113"/>
      <c r="AG888" s="97"/>
      <c r="AH888" s="674">
        <f>'報告書（事業主控）'!AH888</f>
        <v>0</v>
      </c>
      <c r="AI888" s="675"/>
      <c r="AJ888" s="675"/>
      <c r="AK888" s="676"/>
      <c r="AL888" s="70"/>
      <c r="AM888" s="71"/>
      <c r="AN888" s="674">
        <f>'報告書（事業主控）'!AN888</f>
        <v>0</v>
      </c>
      <c r="AO888" s="675"/>
      <c r="AP888" s="675"/>
      <c r="AQ888" s="675"/>
      <c r="AR888" s="675"/>
      <c r="AS888" s="114"/>
      <c r="AT888" s="85"/>
    </row>
    <row r="889" spans="2:46" ht="18" customHeight="1">
      <c r="B889" s="700"/>
      <c r="C889" s="701"/>
      <c r="D889" s="701"/>
      <c r="E889" s="701"/>
      <c r="F889" s="701"/>
      <c r="G889" s="701"/>
      <c r="H889" s="701"/>
      <c r="I889" s="702"/>
      <c r="J889" s="700"/>
      <c r="K889" s="701"/>
      <c r="L889" s="701"/>
      <c r="M889" s="701"/>
      <c r="N889" s="704"/>
      <c r="O889" s="115">
        <f>'報告書（事業主控）'!O889</f>
        <v>0</v>
      </c>
      <c r="P889" s="116" t="s">
        <v>45</v>
      </c>
      <c r="Q889" s="115">
        <f>'報告書（事業主控）'!Q889</f>
        <v>0</v>
      </c>
      <c r="R889" s="116" t="s">
        <v>46</v>
      </c>
      <c r="S889" s="115">
        <f>'報告書（事業主控）'!S889</f>
        <v>0</v>
      </c>
      <c r="T889" s="706" t="s">
        <v>48</v>
      </c>
      <c r="U889" s="706"/>
      <c r="V889" s="678">
        <f>'報告書（事業主控）'!V889</f>
        <v>0</v>
      </c>
      <c r="W889" s="679"/>
      <c r="X889" s="679"/>
      <c r="Y889" s="679"/>
      <c r="Z889" s="678">
        <f>'報告書（事業主控）'!Z889</f>
        <v>0</v>
      </c>
      <c r="AA889" s="679"/>
      <c r="AB889" s="679"/>
      <c r="AC889" s="679"/>
      <c r="AD889" s="678">
        <f>'報告書（事業主控）'!AD889</f>
        <v>0</v>
      </c>
      <c r="AE889" s="679"/>
      <c r="AF889" s="679"/>
      <c r="AG889" s="679"/>
      <c r="AH889" s="678">
        <f>'報告書（事業主控）'!AH889</f>
        <v>0</v>
      </c>
      <c r="AI889" s="679"/>
      <c r="AJ889" s="679"/>
      <c r="AK889" s="680"/>
      <c r="AL889" s="407">
        <f>'報告書（事業主控）'!AL889</f>
        <v>0</v>
      </c>
      <c r="AM889" s="677"/>
      <c r="AN889" s="671">
        <f>'報告書（事業主控）'!AN889</f>
        <v>0</v>
      </c>
      <c r="AO889" s="672"/>
      <c r="AP889" s="672"/>
      <c r="AQ889" s="672"/>
      <c r="AR889" s="672"/>
      <c r="AS889" s="75"/>
      <c r="AT889" s="85"/>
    </row>
    <row r="890" spans="2:46" ht="18" customHeight="1">
      <c r="B890" s="697">
        <f>'報告書（事業主控）'!B890</f>
        <v>0</v>
      </c>
      <c r="C890" s="698"/>
      <c r="D890" s="698"/>
      <c r="E890" s="698"/>
      <c r="F890" s="698"/>
      <c r="G890" s="698"/>
      <c r="H890" s="698"/>
      <c r="I890" s="699"/>
      <c r="J890" s="697">
        <f>'報告書（事業主控）'!J890</f>
        <v>0</v>
      </c>
      <c r="K890" s="698"/>
      <c r="L890" s="698"/>
      <c r="M890" s="698"/>
      <c r="N890" s="703"/>
      <c r="O890" s="110">
        <f>'報告書（事業主控）'!O890</f>
        <v>0</v>
      </c>
      <c r="P890" s="92" t="s">
        <v>45</v>
      </c>
      <c r="Q890" s="110">
        <f>'報告書（事業主控）'!Q890</f>
        <v>0</v>
      </c>
      <c r="R890" s="92" t="s">
        <v>46</v>
      </c>
      <c r="S890" s="110">
        <f>'報告書（事業主控）'!S890</f>
        <v>0</v>
      </c>
      <c r="T890" s="705" t="s">
        <v>47</v>
      </c>
      <c r="U890" s="705"/>
      <c r="V890" s="707">
        <f>'報告書（事業主控）'!V890</f>
        <v>0</v>
      </c>
      <c r="W890" s="708"/>
      <c r="X890" s="708"/>
      <c r="Y890" s="97"/>
      <c r="Z890" s="70"/>
      <c r="AA890" s="113"/>
      <c r="AB890" s="113"/>
      <c r="AC890" s="97"/>
      <c r="AD890" s="70"/>
      <c r="AE890" s="113"/>
      <c r="AF890" s="113"/>
      <c r="AG890" s="97"/>
      <c r="AH890" s="674">
        <f>'報告書（事業主控）'!AH890</f>
        <v>0</v>
      </c>
      <c r="AI890" s="675"/>
      <c r="AJ890" s="675"/>
      <c r="AK890" s="676"/>
      <c r="AL890" s="70"/>
      <c r="AM890" s="71"/>
      <c r="AN890" s="674">
        <f>'報告書（事業主控）'!AN890</f>
        <v>0</v>
      </c>
      <c r="AO890" s="675"/>
      <c r="AP890" s="675"/>
      <c r="AQ890" s="675"/>
      <c r="AR890" s="675"/>
      <c r="AS890" s="114"/>
      <c r="AT890" s="85"/>
    </row>
    <row r="891" spans="2:46" ht="18" customHeight="1">
      <c r="B891" s="700"/>
      <c r="C891" s="701"/>
      <c r="D891" s="701"/>
      <c r="E891" s="701"/>
      <c r="F891" s="701"/>
      <c r="G891" s="701"/>
      <c r="H891" s="701"/>
      <c r="I891" s="702"/>
      <c r="J891" s="700"/>
      <c r="K891" s="701"/>
      <c r="L891" s="701"/>
      <c r="M891" s="701"/>
      <c r="N891" s="704"/>
      <c r="O891" s="115">
        <f>'報告書（事業主控）'!O891</f>
        <v>0</v>
      </c>
      <c r="P891" s="116" t="s">
        <v>45</v>
      </c>
      <c r="Q891" s="115">
        <f>'報告書（事業主控）'!Q891</f>
        <v>0</v>
      </c>
      <c r="R891" s="116" t="s">
        <v>46</v>
      </c>
      <c r="S891" s="115">
        <f>'報告書（事業主控）'!S891</f>
        <v>0</v>
      </c>
      <c r="T891" s="706" t="s">
        <v>48</v>
      </c>
      <c r="U891" s="706"/>
      <c r="V891" s="678">
        <f>'報告書（事業主控）'!V891</f>
        <v>0</v>
      </c>
      <c r="W891" s="679"/>
      <c r="X891" s="679"/>
      <c r="Y891" s="679"/>
      <c r="Z891" s="678">
        <f>'報告書（事業主控）'!Z891</f>
        <v>0</v>
      </c>
      <c r="AA891" s="679"/>
      <c r="AB891" s="679"/>
      <c r="AC891" s="679"/>
      <c r="AD891" s="678">
        <f>'報告書（事業主控）'!AD891</f>
        <v>0</v>
      </c>
      <c r="AE891" s="679"/>
      <c r="AF891" s="679"/>
      <c r="AG891" s="679"/>
      <c r="AH891" s="678">
        <f>'報告書（事業主控）'!AH891</f>
        <v>0</v>
      </c>
      <c r="AI891" s="679"/>
      <c r="AJ891" s="679"/>
      <c r="AK891" s="680"/>
      <c r="AL891" s="407">
        <f>'報告書（事業主控）'!AL891</f>
        <v>0</v>
      </c>
      <c r="AM891" s="677"/>
      <c r="AN891" s="671">
        <f>'報告書（事業主控）'!AN891</f>
        <v>0</v>
      </c>
      <c r="AO891" s="672"/>
      <c r="AP891" s="672"/>
      <c r="AQ891" s="672"/>
      <c r="AR891" s="672"/>
      <c r="AS891" s="75"/>
      <c r="AT891" s="85"/>
    </row>
    <row r="892" spans="2:46" ht="18" customHeight="1">
      <c r="B892" s="697">
        <f>'報告書（事業主控）'!B892</f>
        <v>0</v>
      </c>
      <c r="C892" s="698"/>
      <c r="D892" s="698"/>
      <c r="E892" s="698"/>
      <c r="F892" s="698"/>
      <c r="G892" s="698"/>
      <c r="H892" s="698"/>
      <c r="I892" s="699"/>
      <c r="J892" s="697">
        <f>'報告書（事業主控）'!J892</f>
        <v>0</v>
      </c>
      <c r="K892" s="698"/>
      <c r="L892" s="698"/>
      <c r="M892" s="698"/>
      <c r="N892" s="703"/>
      <c r="O892" s="110">
        <f>'報告書（事業主控）'!O892</f>
        <v>0</v>
      </c>
      <c r="P892" s="92" t="s">
        <v>45</v>
      </c>
      <c r="Q892" s="110">
        <f>'報告書（事業主控）'!Q892</f>
        <v>0</v>
      </c>
      <c r="R892" s="92" t="s">
        <v>46</v>
      </c>
      <c r="S892" s="110">
        <f>'報告書（事業主控）'!S892</f>
        <v>0</v>
      </c>
      <c r="T892" s="705" t="s">
        <v>47</v>
      </c>
      <c r="U892" s="705"/>
      <c r="V892" s="707">
        <f>'報告書（事業主控）'!V892</f>
        <v>0</v>
      </c>
      <c r="W892" s="708"/>
      <c r="X892" s="708"/>
      <c r="Y892" s="97"/>
      <c r="Z892" s="70"/>
      <c r="AA892" s="113"/>
      <c r="AB892" s="113"/>
      <c r="AC892" s="97"/>
      <c r="AD892" s="70"/>
      <c r="AE892" s="113"/>
      <c r="AF892" s="113"/>
      <c r="AG892" s="97"/>
      <c r="AH892" s="674">
        <f>'報告書（事業主控）'!AH892</f>
        <v>0</v>
      </c>
      <c r="AI892" s="675"/>
      <c r="AJ892" s="675"/>
      <c r="AK892" s="676"/>
      <c r="AL892" s="70"/>
      <c r="AM892" s="71"/>
      <c r="AN892" s="674">
        <f>'報告書（事業主控）'!AN892</f>
        <v>0</v>
      </c>
      <c r="AO892" s="675"/>
      <c r="AP892" s="675"/>
      <c r="AQ892" s="675"/>
      <c r="AR892" s="675"/>
      <c r="AS892" s="114"/>
      <c r="AT892" s="85"/>
    </row>
    <row r="893" spans="2:46" ht="18" customHeight="1">
      <c r="B893" s="700"/>
      <c r="C893" s="701"/>
      <c r="D893" s="701"/>
      <c r="E893" s="701"/>
      <c r="F893" s="701"/>
      <c r="G893" s="701"/>
      <c r="H893" s="701"/>
      <c r="I893" s="702"/>
      <c r="J893" s="700"/>
      <c r="K893" s="701"/>
      <c r="L893" s="701"/>
      <c r="M893" s="701"/>
      <c r="N893" s="704"/>
      <c r="O893" s="115">
        <f>'報告書（事業主控）'!O893</f>
        <v>0</v>
      </c>
      <c r="P893" s="116" t="s">
        <v>45</v>
      </c>
      <c r="Q893" s="115">
        <f>'報告書（事業主控）'!Q893</f>
        <v>0</v>
      </c>
      <c r="R893" s="116" t="s">
        <v>46</v>
      </c>
      <c r="S893" s="115">
        <f>'報告書（事業主控）'!S893</f>
        <v>0</v>
      </c>
      <c r="T893" s="706" t="s">
        <v>48</v>
      </c>
      <c r="U893" s="706"/>
      <c r="V893" s="678">
        <f>'報告書（事業主控）'!V893</f>
        <v>0</v>
      </c>
      <c r="W893" s="679"/>
      <c r="X893" s="679"/>
      <c r="Y893" s="679"/>
      <c r="Z893" s="678">
        <f>'報告書（事業主控）'!Z893</f>
        <v>0</v>
      </c>
      <c r="AA893" s="679"/>
      <c r="AB893" s="679"/>
      <c r="AC893" s="679"/>
      <c r="AD893" s="678">
        <f>'報告書（事業主控）'!AD893</f>
        <v>0</v>
      </c>
      <c r="AE893" s="679"/>
      <c r="AF893" s="679"/>
      <c r="AG893" s="679"/>
      <c r="AH893" s="678">
        <f>'報告書（事業主控）'!AH893</f>
        <v>0</v>
      </c>
      <c r="AI893" s="679"/>
      <c r="AJ893" s="679"/>
      <c r="AK893" s="680"/>
      <c r="AL893" s="407">
        <f>'報告書（事業主控）'!AL893</f>
        <v>0</v>
      </c>
      <c r="AM893" s="677"/>
      <c r="AN893" s="671">
        <f>'報告書（事業主控）'!AN893</f>
        <v>0</v>
      </c>
      <c r="AO893" s="672"/>
      <c r="AP893" s="672"/>
      <c r="AQ893" s="672"/>
      <c r="AR893" s="672"/>
      <c r="AS893" s="75"/>
      <c r="AT893" s="85"/>
    </row>
    <row r="894" spans="2:46" ht="18" customHeight="1">
      <c r="B894" s="697">
        <f>'報告書（事業主控）'!B894</f>
        <v>0</v>
      </c>
      <c r="C894" s="698"/>
      <c r="D894" s="698"/>
      <c r="E894" s="698"/>
      <c r="F894" s="698"/>
      <c r="G894" s="698"/>
      <c r="H894" s="698"/>
      <c r="I894" s="699"/>
      <c r="J894" s="697">
        <f>'報告書（事業主控）'!J894</f>
        <v>0</v>
      </c>
      <c r="K894" s="698"/>
      <c r="L894" s="698"/>
      <c r="M894" s="698"/>
      <c r="N894" s="703"/>
      <c r="O894" s="110">
        <f>'報告書（事業主控）'!O894</f>
        <v>0</v>
      </c>
      <c r="P894" s="92" t="s">
        <v>45</v>
      </c>
      <c r="Q894" s="110">
        <f>'報告書（事業主控）'!Q894</f>
        <v>0</v>
      </c>
      <c r="R894" s="92" t="s">
        <v>46</v>
      </c>
      <c r="S894" s="110">
        <f>'報告書（事業主控）'!S894</f>
        <v>0</v>
      </c>
      <c r="T894" s="705" t="s">
        <v>47</v>
      </c>
      <c r="U894" s="705"/>
      <c r="V894" s="707">
        <f>'報告書（事業主控）'!V894</f>
        <v>0</v>
      </c>
      <c r="W894" s="708"/>
      <c r="X894" s="708"/>
      <c r="Y894" s="97"/>
      <c r="Z894" s="70"/>
      <c r="AA894" s="113"/>
      <c r="AB894" s="113"/>
      <c r="AC894" s="97"/>
      <c r="AD894" s="70"/>
      <c r="AE894" s="113"/>
      <c r="AF894" s="113"/>
      <c r="AG894" s="97"/>
      <c r="AH894" s="674">
        <f>'報告書（事業主控）'!AH894</f>
        <v>0</v>
      </c>
      <c r="AI894" s="675"/>
      <c r="AJ894" s="675"/>
      <c r="AK894" s="676"/>
      <c r="AL894" s="70"/>
      <c r="AM894" s="71"/>
      <c r="AN894" s="674">
        <f>'報告書（事業主控）'!AN894</f>
        <v>0</v>
      </c>
      <c r="AO894" s="675"/>
      <c r="AP894" s="675"/>
      <c r="AQ894" s="675"/>
      <c r="AR894" s="675"/>
      <c r="AS894" s="114"/>
      <c r="AT894" s="85"/>
    </row>
    <row r="895" spans="2:46" ht="18" customHeight="1">
      <c r="B895" s="700"/>
      <c r="C895" s="701"/>
      <c r="D895" s="701"/>
      <c r="E895" s="701"/>
      <c r="F895" s="701"/>
      <c r="G895" s="701"/>
      <c r="H895" s="701"/>
      <c r="I895" s="702"/>
      <c r="J895" s="700"/>
      <c r="K895" s="701"/>
      <c r="L895" s="701"/>
      <c r="M895" s="701"/>
      <c r="N895" s="704"/>
      <c r="O895" s="115">
        <f>'報告書（事業主控）'!O895</f>
        <v>0</v>
      </c>
      <c r="P895" s="116" t="s">
        <v>45</v>
      </c>
      <c r="Q895" s="115">
        <f>'報告書（事業主控）'!Q895</f>
        <v>0</v>
      </c>
      <c r="R895" s="116" t="s">
        <v>46</v>
      </c>
      <c r="S895" s="115">
        <f>'報告書（事業主控）'!S895</f>
        <v>0</v>
      </c>
      <c r="T895" s="706" t="s">
        <v>48</v>
      </c>
      <c r="U895" s="706"/>
      <c r="V895" s="678">
        <f>'報告書（事業主控）'!V895</f>
        <v>0</v>
      </c>
      <c r="W895" s="679"/>
      <c r="X895" s="679"/>
      <c r="Y895" s="679"/>
      <c r="Z895" s="678">
        <f>'報告書（事業主控）'!Z895</f>
        <v>0</v>
      </c>
      <c r="AA895" s="679"/>
      <c r="AB895" s="679"/>
      <c r="AC895" s="679"/>
      <c r="AD895" s="678">
        <f>'報告書（事業主控）'!AD895</f>
        <v>0</v>
      </c>
      <c r="AE895" s="679"/>
      <c r="AF895" s="679"/>
      <c r="AG895" s="679"/>
      <c r="AH895" s="678">
        <f>'報告書（事業主控）'!AH895</f>
        <v>0</v>
      </c>
      <c r="AI895" s="679"/>
      <c r="AJ895" s="679"/>
      <c r="AK895" s="680"/>
      <c r="AL895" s="407">
        <f>'報告書（事業主控）'!AL895</f>
        <v>0</v>
      </c>
      <c r="AM895" s="677"/>
      <c r="AN895" s="671">
        <f>'報告書（事業主控）'!AN895</f>
        <v>0</v>
      </c>
      <c r="AO895" s="672"/>
      <c r="AP895" s="672"/>
      <c r="AQ895" s="672"/>
      <c r="AR895" s="672"/>
      <c r="AS895" s="75"/>
      <c r="AT895" s="85"/>
    </row>
    <row r="896" spans="2:46" ht="18" customHeight="1">
      <c r="B896" s="697">
        <f>'報告書（事業主控）'!B896</f>
        <v>0</v>
      </c>
      <c r="C896" s="698"/>
      <c r="D896" s="698"/>
      <c r="E896" s="698"/>
      <c r="F896" s="698"/>
      <c r="G896" s="698"/>
      <c r="H896" s="698"/>
      <c r="I896" s="699"/>
      <c r="J896" s="697">
        <f>'報告書（事業主控）'!J896</f>
        <v>0</v>
      </c>
      <c r="K896" s="698"/>
      <c r="L896" s="698"/>
      <c r="M896" s="698"/>
      <c r="N896" s="703"/>
      <c r="O896" s="110">
        <f>'報告書（事業主控）'!O896</f>
        <v>0</v>
      </c>
      <c r="P896" s="92" t="s">
        <v>45</v>
      </c>
      <c r="Q896" s="110">
        <f>'報告書（事業主控）'!Q896</f>
        <v>0</v>
      </c>
      <c r="R896" s="92" t="s">
        <v>46</v>
      </c>
      <c r="S896" s="110">
        <f>'報告書（事業主控）'!S896</f>
        <v>0</v>
      </c>
      <c r="T896" s="705" t="s">
        <v>47</v>
      </c>
      <c r="U896" s="705"/>
      <c r="V896" s="707">
        <f>'報告書（事業主控）'!V896</f>
        <v>0</v>
      </c>
      <c r="W896" s="708"/>
      <c r="X896" s="708"/>
      <c r="Y896" s="97"/>
      <c r="Z896" s="70"/>
      <c r="AA896" s="113"/>
      <c r="AB896" s="113"/>
      <c r="AC896" s="97"/>
      <c r="AD896" s="70"/>
      <c r="AE896" s="113"/>
      <c r="AF896" s="113"/>
      <c r="AG896" s="97"/>
      <c r="AH896" s="674">
        <f>'報告書（事業主控）'!AH896</f>
        <v>0</v>
      </c>
      <c r="AI896" s="675"/>
      <c r="AJ896" s="675"/>
      <c r="AK896" s="676"/>
      <c r="AL896" s="70"/>
      <c r="AM896" s="71"/>
      <c r="AN896" s="674">
        <f>'報告書（事業主控）'!AN896</f>
        <v>0</v>
      </c>
      <c r="AO896" s="675"/>
      <c r="AP896" s="675"/>
      <c r="AQ896" s="675"/>
      <c r="AR896" s="675"/>
      <c r="AS896" s="114"/>
      <c r="AT896" s="85"/>
    </row>
    <row r="897" spans="2:46" ht="18" customHeight="1">
      <c r="B897" s="700"/>
      <c r="C897" s="701"/>
      <c r="D897" s="701"/>
      <c r="E897" s="701"/>
      <c r="F897" s="701"/>
      <c r="G897" s="701"/>
      <c r="H897" s="701"/>
      <c r="I897" s="702"/>
      <c r="J897" s="700"/>
      <c r="K897" s="701"/>
      <c r="L897" s="701"/>
      <c r="M897" s="701"/>
      <c r="N897" s="704"/>
      <c r="O897" s="115">
        <f>'報告書（事業主控）'!O897</f>
        <v>0</v>
      </c>
      <c r="P897" s="116" t="s">
        <v>45</v>
      </c>
      <c r="Q897" s="115">
        <f>'報告書（事業主控）'!Q897</f>
        <v>0</v>
      </c>
      <c r="R897" s="116" t="s">
        <v>46</v>
      </c>
      <c r="S897" s="115">
        <f>'報告書（事業主控）'!S897</f>
        <v>0</v>
      </c>
      <c r="T897" s="706" t="s">
        <v>48</v>
      </c>
      <c r="U897" s="706"/>
      <c r="V897" s="678">
        <f>'報告書（事業主控）'!V897</f>
        <v>0</v>
      </c>
      <c r="W897" s="679"/>
      <c r="X897" s="679"/>
      <c r="Y897" s="679"/>
      <c r="Z897" s="678">
        <f>'報告書（事業主控）'!Z897</f>
        <v>0</v>
      </c>
      <c r="AA897" s="679"/>
      <c r="AB897" s="679"/>
      <c r="AC897" s="679"/>
      <c r="AD897" s="678">
        <f>'報告書（事業主控）'!AD897</f>
        <v>0</v>
      </c>
      <c r="AE897" s="679"/>
      <c r="AF897" s="679"/>
      <c r="AG897" s="679"/>
      <c r="AH897" s="678">
        <f>'報告書（事業主控）'!AH897</f>
        <v>0</v>
      </c>
      <c r="AI897" s="679"/>
      <c r="AJ897" s="679"/>
      <c r="AK897" s="680"/>
      <c r="AL897" s="407">
        <f>'報告書（事業主控）'!AL897</f>
        <v>0</v>
      </c>
      <c r="AM897" s="677"/>
      <c r="AN897" s="671">
        <f>'報告書（事業主控）'!AN897</f>
        <v>0</v>
      </c>
      <c r="AO897" s="672"/>
      <c r="AP897" s="672"/>
      <c r="AQ897" s="672"/>
      <c r="AR897" s="672"/>
      <c r="AS897" s="75"/>
      <c r="AT897" s="85"/>
    </row>
    <row r="898" spans="2:46" ht="18" customHeight="1">
      <c r="B898" s="430" t="s">
        <v>134</v>
      </c>
      <c r="C898" s="431"/>
      <c r="D898" s="431"/>
      <c r="E898" s="432"/>
      <c r="F898" s="688">
        <f>'報告書（事業主控）'!F898</f>
        <v>0</v>
      </c>
      <c r="G898" s="689"/>
      <c r="H898" s="689"/>
      <c r="I898" s="689"/>
      <c r="J898" s="689"/>
      <c r="K898" s="689"/>
      <c r="L898" s="689"/>
      <c r="M898" s="689"/>
      <c r="N898" s="690"/>
      <c r="O898" s="786" t="s">
        <v>62</v>
      </c>
      <c r="P898" s="787"/>
      <c r="Q898" s="787"/>
      <c r="R898" s="787"/>
      <c r="S898" s="787"/>
      <c r="T898" s="787"/>
      <c r="U898" s="788"/>
      <c r="V898" s="674">
        <f>'報告書（事業主控）'!V898</f>
        <v>0</v>
      </c>
      <c r="W898" s="675"/>
      <c r="X898" s="675"/>
      <c r="Y898" s="676"/>
      <c r="Z898" s="70"/>
      <c r="AA898" s="113"/>
      <c r="AB898" s="113"/>
      <c r="AC898" s="97"/>
      <c r="AD898" s="70"/>
      <c r="AE898" s="113"/>
      <c r="AF898" s="113"/>
      <c r="AG898" s="97"/>
      <c r="AH898" s="674">
        <f>'報告書（事業主控）'!AH898</f>
        <v>0</v>
      </c>
      <c r="AI898" s="675"/>
      <c r="AJ898" s="675"/>
      <c r="AK898" s="676"/>
      <c r="AL898" s="70"/>
      <c r="AM898" s="71"/>
      <c r="AN898" s="674">
        <f>'報告書（事業主控）'!AN898</f>
        <v>0</v>
      </c>
      <c r="AO898" s="675"/>
      <c r="AP898" s="675"/>
      <c r="AQ898" s="675"/>
      <c r="AR898" s="675"/>
      <c r="AS898" s="114"/>
      <c r="AT898" s="85"/>
    </row>
    <row r="899" spans="2:46" ht="18" customHeight="1">
      <c r="B899" s="433"/>
      <c r="C899" s="434"/>
      <c r="D899" s="434"/>
      <c r="E899" s="435"/>
      <c r="F899" s="691"/>
      <c r="G899" s="692"/>
      <c r="H899" s="692"/>
      <c r="I899" s="692"/>
      <c r="J899" s="692"/>
      <c r="K899" s="692"/>
      <c r="L899" s="692"/>
      <c r="M899" s="692"/>
      <c r="N899" s="693"/>
      <c r="O899" s="789"/>
      <c r="P899" s="790"/>
      <c r="Q899" s="790"/>
      <c r="R899" s="790"/>
      <c r="S899" s="790"/>
      <c r="T899" s="790"/>
      <c r="U899" s="791"/>
      <c r="V899" s="401">
        <f>'報告書（事業主控）'!V899</f>
        <v>0</v>
      </c>
      <c r="W899" s="640"/>
      <c r="X899" s="640"/>
      <c r="Y899" s="643"/>
      <c r="Z899" s="401">
        <f>'報告書（事業主控）'!Z899</f>
        <v>0</v>
      </c>
      <c r="AA899" s="641"/>
      <c r="AB899" s="641"/>
      <c r="AC899" s="642"/>
      <c r="AD899" s="401">
        <f>'報告書（事業主控）'!AD899</f>
        <v>0</v>
      </c>
      <c r="AE899" s="641"/>
      <c r="AF899" s="641"/>
      <c r="AG899" s="642"/>
      <c r="AH899" s="401">
        <f>'報告書（事業主控）'!AH899</f>
        <v>0</v>
      </c>
      <c r="AI899" s="402"/>
      <c r="AJ899" s="402"/>
      <c r="AK899" s="402"/>
      <c r="AL899" s="340"/>
      <c r="AM899" s="341"/>
      <c r="AN899" s="401">
        <f>'報告書（事業主控）'!AN899</f>
        <v>0</v>
      </c>
      <c r="AO899" s="640"/>
      <c r="AP899" s="640"/>
      <c r="AQ899" s="640"/>
      <c r="AR899" s="640"/>
      <c r="AS899" s="327"/>
      <c r="AT899" s="85"/>
    </row>
    <row r="900" spans="2:46" ht="18" customHeight="1">
      <c r="B900" s="436"/>
      <c r="C900" s="437"/>
      <c r="D900" s="437"/>
      <c r="E900" s="438"/>
      <c r="F900" s="694"/>
      <c r="G900" s="695"/>
      <c r="H900" s="695"/>
      <c r="I900" s="695"/>
      <c r="J900" s="695"/>
      <c r="K900" s="695"/>
      <c r="L900" s="695"/>
      <c r="M900" s="695"/>
      <c r="N900" s="696"/>
      <c r="O900" s="792"/>
      <c r="P900" s="793"/>
      <c r="Q900" s="793"/>
      <c r="R900" s="793"/>
      <c r="S900" s="793"/>
      <c r="T900" s="793"/>
      <c r="U900" s="794"/>
      <c r="V900" s="671">
        <f>'報告書（事業主控）'!V900</f>
        <v>0</v>
      </c>
      <c r="W900" s="672"/>
      <c r="X900" s="672"/>
      <c r="Y900" s="673"/>
      <c r="Z900" s="671">
        <f>'報告書（事業主控）'!Z900</f>
        <v>0</v>
      </c>
      <c r="AA900" s="672"/>
      <c r="AB900" s="672"/>
      <c r="AC900" s="673"/>
      <c r="AD900" s="671">
        <f>'報告書（事業主控）'!AD900</f>
        <v>0</v>
      </c>
      <c r="AE900" s="672"/>
      <c r="AF900" s="672"/>
      <c r="AG900" s="673"/>
      <c r="AH900" s="671">
        <f>'報告書（事業主控）'!AH900</f>
        <v>0</v>
      </c>
      <c r="AI900" s="672"/>
      <c r="AJ900" s="672"/>
      <c r="AK900" s="673"/>
      <c r="AL900" s="74"/>
      <c r="AM900" s="75"/>
      <c r="AN900" s="671">
        <f>'報告書（事業主控）'!AN900</f>
        <v>0</v>
      </c>
      <c r="AO900" s="672"/>
      <c r="AP900" s="672"/>
      <c r="AQ900" s="672"/>
      <c r="AR900" s="672"/>
      <c r="AS900" s="75"/>
      <c r="AT900" s="85"/>
    </row>
    <row r="901" spans="2:46" ht="18" customHeight="1">
      <c r="AN901" s="670">
        <f>'報告書（事業主控）'!AN901:AR901</f>
        <v>0</v>
      </c>
      <c r="AO901" s="670"/>
      <c r="AP901" s="670"/>
      <c r="AQ901" s="670"/>
      <c r="AR901" s="670"/>
      <c r="AS901" s="85"/>
      <c r="AT901" s="85"/>
    </row>
    <row r="902" spans="2:46" ht="31.5" customHeight="1">
      <c r="AN902" s="132"/>
      <c r="AO902" s="132"/>
      <c r="AP902" s="132"/>
      <c r="AQ902" s="132"/>
      <c r="AR902" s="132"/>
      <c r="AS902" s="85"/>
      <c r="AT902" s="85"/>
    </row>
    <row r="903" spans="2:46" ht="7.5" customHeight="1">
      <c r="X903" s="84"/>
      <c r="Y903" s="84"/>
      <c r="Z903" s="85"/>
      <c r="AA903" s="85"/>
      <c r="AB903" s="85"/>
      <c r="AC903" s="85"/>
      <c r="AD903" s="85"/>
      <c r="AE903" s="85"/>
      <c r="AF903" s="85"/>
      <c r="AG903" s="85"/>
      <c r="AH903" s="85"/>
      <c r="AI903" s="85"/>
      <c r="AJ903" s="85"/>
      <c r="AK903" s="85"/>
      <c r="AL903" s="85"/>
      <c r="AM903" s="85"/>
      <c r="AN903" s="85"/>
      <c r="AO903" s="85"/>
      <c r="AP903" s="85"/>
      <c r="AQ903" s="85"/>
      <c r="AR903" s="85"/>
      <c r="AS903" s="85"/>
    </row>
    <row r="904" spans="2:46" ht="10.5" customHeight="1">
      <c r="X904" s="84"/>
      <c r="Y904" s="84"/>
      <c r="Z904" s="85"/>
      <c r="AA904" s="85"/>
      <c r="AB904" s="85"/>
      <c r="AC904" s="85"/>
      <c r="AD904" s="85"/>
      <c r="AE904" s="85"/>
      <c r="AF904" s="85"/>
      <c r="AG904" s="85"/>
      <c r="AH904" s="85"/>
      <c r="AI904" s="85"/>
      <c r="AJ904" s="85"/>
      <c r="AK904" s="85"/>
      <c r="AL904" s="85"/>
      <c r="AM904" s="85"/>
      <c r="AN904" s="85"/>
      <c r="AO904" s="85"/>
      <c r="AP904" s="85"/>
      <c r="AQ904" s="85"/>
      <c r="AR904" s="85"/>
      <c r="AS904" s="85"/>
    </row>
    <row r="905" spans="2:46" ht="5.25" customHeight="1">
      <c r="X905" s="84"/>
      <c r="Y905" s="84"/>
      <c r="Z905" s="85"/>
      <c r="AA905" s="85"/>
      <c r="AB905" s="85"/>
      <c r="AC905" s="85"/>
      <c r="AD905" s="85"/>
      <c r="AE905" s="85"/>
      <c r="AF905" s="85"/>
      <c r="AG905" s="85"/>
      <c r="AH905" s="85"/>
      <c r="AI905" s="85"/>
      <c r="AJ905" s="85"/>
      <c r="AK905" s="85"/>
      <c r="AL905" s="85"/>
      <c r="AM905" s="85"/>
      <c r="AN905" s="85"/>
      <c r="AO905" s="85"/>
      <c r="AP905" s="85"/>
      <c r="AQ905" s="85"/>
      <c r="AR905" s="85"/>
      <c r="AS905" s="85"/>
    </row>
    <row r="906" spans="2:46" ht="5.25" customHeight="1">
      <c r="X906" s="84"/>
      <c r="Y906" s="84"/>
      <c r="Z906" s="85"/>
      <c r="AA906" s="85"/>
      <c r="AB906" s="85"/>
      <c r="AC906" s="85"/>
      <c r="AD906" s="85"/>
      <c r="AE906" s="85"/>
      <c r="AF906" s="85"/>
      <c r="AG906" s="85"/>
      <c r="AH906" s="85"/>
      <c r="AI906" s="85"/>
      <c r="AJ906" s="85"/>
      <c r="AK906" s="85"/>
      <c r="AL906" s="85"/>
      <c r="AM906" s="85"/>
      <c r="AN906" s="85"/>
      <c r="AO906" s="85"/>
      <c r="AP906" s="85"/>
      <c r="AQ906" s="85"/>
      <c r="AR906" s="85"/>
      <c r="AS906" s="85"/>
    </row>
    <row r="907" spans="2:46" ht="5.25" customHeight="1">
      <c r="X907" s="84"/>
      <c r="Y907" s="84"/>
      <c r="Z907" s="85"/>
      <c r="AA907" s="85"/>
      <c r="AB907" s="85"/>
      <c r="AC907" s="85"/>
      <c r="AD907" s="85"/>
      <c r="AE907" s="85"/>
      <c r="AF907" s="85"/>
      <c r="AG907" s="85"/>
      <c r="AH907" s="85"/>
      <c r="AI907" s="85"/>
      <c r="AJ907" s="85"/>
      <c r="AK907" s="85"/>
      <c r="AL907" s="85"/>
      <c r="AM907" s="85"/>
      <c r="AN907" s="85"/>
      <c r="AO907" s="85"/>
      <c r="AP907" s="85"/>
      <c r="AQ907" s="85"/>
      <c r="AR907" s="85"/>
      <c r="AS907" s="85"/>
    </row>
    <row r="908" spans="2:46" ht="5.25" customHeight="1">
      <c r="X908" s="84"/>
      <c r="Y908" s="84"/>
      <c r="Z908" s="85"/>
      <c r="AA908" s="85"/>
      <c r="AB908" s="85"/>
      <c r="AC908" s="85"/>
      <c r="AD908" s="85"/>
      <c r="AE908" s="85"/>
      <c r="AF908" s="85"/>
      <c r="AG908" s="85"/>
      <c r="AH908" s="85"/>
      <c r="AI908" s="85"/>
      <c r="AJ908" s="85"/>
      <c r="AK908" s="85"/>
      <c r="AL908" s="85"/>
      <c r="AM908" s="85"/>
      <c r="AN908" s="85"/>
      <c r="AO908" s="85"/>
      <c r="AP908" s="85"/>
      <c r="AQ908" s="85"/>
      <c r="AR908" s="85"/>
      <c r="AS908" s="85"/>
    </row>
    <row r="909" spans="2:46" ht="17.25" customHeight="1">
      <c r="B909" s="86" t="s">
        <v>50</v>
      </c>
      <c r="L909" s="85"/>
      <c r="M909" s="85"/>
      <c r="N909" s="85"/>
      <c r="O909" s="85"/>
      <c r="P909" s="85"/>
      <c r="Q909" s="85"/>
      <c r="R909" s="85"/>
      <c r="S909" s="87"/>
      <c r="T909" s="87"/>
      <c r="U909" s="87"/>
      <c r="V909" s="87"/>
      <c r="W909" s="87"/>
      <c r="X909" s="85"/>
      <c r="Y909" s="85"/>
      <c r="Z909" s="85"/>
      <c r="AA909" s="85"/>
      <c r="AB909" s="85"/>
      <c r="AC909" s="85"/>
      <c r="AL909" s="88"/>
      <c r="AM909" s="88"/>
      <c r="AN909" s="88"/>
      <c r="AO909" s="88"/>
    </row>
    <row r="910" spans="2:46" ht="12.75" customHeight="1">
      <c r="L910" s="85"/>
      <c r="M910" s="89"/>
      <c r="N910" s="89"/>
      <c r="O910" s="89"/>
      <c r="P910" s="89"/>
      <c r="Q910" s="89"/>
      <c r="R910" s="89"/>
      <c r="S910" s="89"/>
      <c r="T910" s="90"/>
      <c r="U910" s="90"/>
      <c r="V910" s="90"/>
      <c r="W910" s="90"/>
      <c r="X910" s="90"/>
      <c r="Y910" s="90"/>
      <c r="Z910" s="90"/>
      <c r="AA910" s="89"/>
      <c r="AB910" s="89"/>
      <c r="AC910" s="89"/>
      <c r="AL910" s="88"/>
      <c r="AM910" s="850" t="s">
        <v>327</v>
      </c>
      <c r="AN910" s="851"/>
      <c r="AO910" s="851"/>
      <c r="AP910" s="852"/>
    </row>
    <row r="911" spans="2:46" ht="12.75" customHeight="1">
      <c r="L911" s="85"/>
      <c r="M911" s="89"/>
      <c r="N911" s="89"/>
      <c r="O911" s="89"/>
      <c r="P911" s="89"/>
      <c r="Q911" s="89"/>
      <c r="R911" s="89"/>
      <c r="S911" s="89"/>
      <c r="T911" s="90"/>
      <c r="U911" s="90"/>
      <c r="V911" s="90"/>
      <c r="W911" s="90"/>
      <c r="X911" s="90"/>
      <c r="Y911" s="90"/>
      <c r="Z911" s="90"/>
      <c r="AA911" s="89"/>
      <c r="AB911" s="89"/>
      <c r="AC911" s="89"/>
      <c r="AL911" s="88"/>
      <c r="AM911" s="853"/>
      <c r="AN911" s="854"/>
      <c r="AO911" s="854"/>
      <c r="AP911" s="855"/>
    </row>
    <row r="912" spans="2:46" ht="12.75" customHeight="1">
      <c r="L912" s="85"/>
      <c r="M912" s="89"/>
      <c r="N912" s="89"/>
      <c r="O912" s="89"/>
      <c r="P912" s="89"/>
      <c r="Q912" s="89"/>
      <c r="R912" s="89"/>
      <c r="S912" s="89"/>
      <c r="T912" s="89"/>
      <c r="U912" s="89"/>
      <c r="V912" s="89"/>
      <c r="W912" s="89"/>
      <c r="X912" s="89"/>
      <c r="Y912" s="89"/>
      <c r="Z912" s="89"/>
      <c r="AA912" s="89"/>
      <c r="AB912" s="89"/>
      <c r="AC912" s="89"/>
      <c r="AL912" s="88"/>
      <c r="AM912" s="88"/>
      <c r="AN912" s="396"/>
      <c r="AO912" s="396"/>
    </row>
    <row r="913" spans="2:46" ht="6" customHeight="1">
      <c r="L913" s="85"/>
      <c r="M913" s="89"/>
      <c r="N913" s="89"/>
      <c r="O913" s="89"/>
      <c r="P913" s="89"/>
      <c r="Q913" s="89"/>
      <c r="R913" s="89"/>
      <c r="S913" s="89"/>
      <c r="T913" s="89"/>
      <c r="U913" s="89"/>
      <c r="V913" s="89"/>
      <c r="W913" s="89"/>
      <c r="X913" s="89"/>
      <c r="Y913" s="89"/>
      <c r="Z913" s="89"/>
      <c r="AA913" s="89"/>
      <c r="AB913" s="89"/>
      <c r="AC913" s="89"/>
      <c r="AL913" s="88"/>
      <c r="AM913" s="88"/>
    </row>
    <row r="914" spans="2:46" ht="12.75" customHeight="1">
      <c r="B914" s="725" t="s">
        <v>2</v>
      </c>
      <c r="C914" s="726"/>
      <c r="D914" s="726"/>
      <c r="E914" s="726"/>
      <c r="F914" s="726"/>
      <c r="G914" s="726"/>
      <c r="H914" s="726"/>
      <c r="I914" s="726"/>
      <c r="J914" s="750" t="s">
        <v>10</v>
      </c>
      <c r="K914" s="750"/>
      <c r="L914" s="91" t="s">
        <v>3</v>
      </c>
      <c r="M914" s="750" t="s">
        <v>11</v>
      </c>
      <c r="N914" s="750"/>
      <c r="O914" s="756" t="s">
        <v>12</v>
      </c>
      <c r="P914" s="750"/>
      <c r="Q914" s="750"/>
      <c r="R914" s="750"/>
      <c r="S914" s="750"/>
      <c r="T914" s="750"/>
      <c r="U914" s="750" t="s">
        <v>13</v>
      </c>
      <c r="V914" s="750"/>
      <c r="W914" s="750"/>
      <c r="X914" s="85"/>
      <c r="Y914" s="85"/>
      <c r="Z914" s="85"/>
      <c r="AA914" s="85"/>
      <c r="AB914" s="85"/>
      <c r="AC914" s="85"/>
      <c r="AD914" s="92"/>
      <c r="AE914" s="92"/>
      <c r="AF914" s="92"/>
      <c r="AG914" s="92"/>
      <c r="AH914" s="92"/>
      <c r="AI914" s="92"/>
      <c r="AJ914" s="92"/>
      <c r="AK914" s="85"/>
      <c r="AL914" s="520">
        <f ca="1">$AL$9</f>
        <v>30</v>
      </c>
      <c r="AM914" s="521"/>
      <c r="AN914" s="681" t="s">
        <v>4</v>
      </c>
      <c r="AO914" s="681"/>
      <c r="AP914" s="521">
        <v>23</v>
      </c>
      <c r="AQ914" s="521"/>
      <c r="AR914" s="681" t="s">
        <v>5</v>
      </c>
      <c r="AS914" s="747"/>
      <c r="AT914" s="85"/>
    </row>
    <row r="915" spans="2:46" ht="13.5" customHeight="1">
      <c r="B915" s="726"/>
      <c r="C915" s="726"/>
      <c r="D915" s="726"/>
      <c r="E915" s="726"/>
      <c r="F915" s="726"/>
      <c r="G915" s="726"/>
      <c r="H915" s="726"/>
      <c r="I915" s="726"/>
      <c r="J915" s="535">
        <f>$J$10</f>
        <v>0</v>
      </c>
      <c r="K915" s="473">
        <f>$K$10</f>
        <v>0</v>
      </c>
      <c r="L915" s="537">
        <f>$L$10</f>
        <v>0</v>
      </c>
      <c r="M915" s="476">
        <f>$M$10</f>
        <v>0</v>
      </c>
      <c r="N915" s="473">
        <f>$N$10</f>
        <v>0</v>
      </c>
      <c r="O915" s="476">
        <f>$O$10</f>
        <v>0</v>
      </c>
      <c r="P915" s="470">
        <f>$P$10</f>
        <v>0</v>
      </c>
      <c r="Q915" s="470">
        <f>$Q$10</f>
        <v>0</v>
      </c>
      <c r="R915" s="470">
        <f>$R$10</f>
        <v>0</v>
      </c>
      <c r="S915" s="470">
        <f>$S$10</f>
        <v>0</v>
      </c>
      <c r="T915" s="473">
        <f>$T$10</f>
        <v>0</v>
      </c>
      <c r="U915" s="476">
        <f>$U$10</f>
        <v>0</v>
      </c>
      <c r="V915" s="470">
        <f>$V$10</f>
        <v>0</v>
      </c>
      <c r="W915" s="473">
        <f>$W$10</f>
        <v>0</v>
      </c>
      <c r="X915" s="85"/>
      <c r="Y915" s="85"/>
      <c r="Z915" s="85"/>
      <c r="AA915" s="85"/>
      <c r="AB915" s="85"/>
      <c r="AC915" s="85"/>
      <c r="AD915" s="92"/>
      <c r="AE915" s="92"/>
      <c r="AF915" s="92"/>
      <c r="AG915" s="92"/>
      <c r="AH915" s="92"/>
      <c r="AI915" s="92"/>
      <c r="AJ915" s="92"/>
      <c r="AK915" s="85"/>
      <c r="AL915" s="522"/>
      <c r="AM915" s="523"/>
      <c r="AN915" s="682"/>
      <c r="AO915" s="682"/>
      <c r="AP915" s="523"/>
      <c r="AQ915" s="523"/>
      <c r="AR915" s="682"/>
      <c r="AS915" s="764"/>
      <c r="AT915" s="85"/>
    </row>
    <row r="916" spans="2:46" ht="9" customHeight="1">
      <c r="B916" s="726"/>
      <c r="C916" s="726"/>
      <c r="D916" s="726"/>
      <c r="E916" s="726"/>
      <c r="F916" s="726"/>
      <c r="G916" s="726"/>
      <c r="H916" s="726"/>
      <c r="I916" s="726"/>
      <c r="J916" s="536"/>
      <c r="K916" s="474"/>
      <c r="L916" s="538"/>
      <c r="M916" s="477"/>
      <c r="N916" s="474"/>
      <c r="O916" s="477"/>
      <c r="P916" s="471"/>
      <c r="Q916" s="471"/>
      <c r="R916" s="471"/>
      <c r="S916" s="471"/>
      <c r="T916" s="474"/>
      <c r="U916" s="477"/>
      <c r="V916" s="471"/>
      <c r="W916" s="474"/>
      <c r="X916" s="85"/>
      <c r="Y916" s="85"/>
      <c r="Z916" s="85"/>
      <c r="AA916" s="85"/>
      <c r="AB916" s="85"/>
      <c r="AC916" s="85"/>
      <c r="AD916" s="92"/>
      <c r="AE916" s="92"/>
      <c r="AF916" s="92"/>
      <c r="AG916" s="92"/>
      <c r="AH916" s="92"/>
      <c r="AI916" s="92"/>
      <c r="AJ916" s="92"/>
      <c r="AK916" s="85"/>
      <c r="AL916" s="524"/>
      <c r="AM916" s="525"/>
      <c r="AN916" s="683"/>
      <c r="AO916" s="683"/>
      <c r="AP916" s="525"/>
      <c r="AQ916" s="525"/>
      <c r="AR916" s="683"/>
      <c r="AS916" s="749"/>
      <c r="AT916" s="85"/>
    </row>
    <row r="917" spans="2:46" ht="6" customHeight="1">
      <c r="B917" s="727"/>
      <c r="C917" s="727"/>
      <c r="D917" s="727"/>
      <c r="E917" s="727"/>
      <c r="F917" s="727"/>
      <c r="G917" s="727"/>
      <c r="H917" s="727"/>
      <c r="I917" s="727"/>
      <c r="J917" s="536"/>
      <c r="K917" s="475"/>
      <c r="L917" s="539"/>
      <c r="M917" s="478"/>
      <c r="N917" s="475"/>
      <c r="O917" s="478"/>
      <c r="P917" s="472"/>
      <c r="Q917" s="472"/>
      <c r="R917" s="472"/>
      <c r="S917" s="472"/>
      <c r="T917" s="475"/>
      <c r="U917" s="478"/>
      <c r="V917" s="472"/>
      <c r="W917" s="475"/>
      <c r="X917" s="85"/>
      <c r="Y917" s="85"/>
      <c r="Z917" s="85"/>
      <c r="AA917" s="85"/>
      <c r="AB917" s="85"/>
      <c r="AC917" s="85"/>
      <c r="AD917" s="85"/>
      <c r="AE917" s="85"/>
      <c r="AF917" s="85"/>
      <c r="AG917" s="85"/>
      <c r="AH917" s="85"/>
      <c r="AI917" s="85"/>
      <c r="AJ917" s="85"/>
      <c r="AK917" s="85"/>
      <c r="AT917" s="85"/>
    </row>
    <row r="918" spans="2:46" ht="15" customHeight="1">
      <c r="B918" s="709" t="s">
        <v>51</v>
      </c>
      <c r="C918" s="710"/>
      <c r="D918" s="710"/>
      <c r="E918" s="710"/>
      <c r="F918" s="710"/>
      <c r="G918" s="710"/>
      <c r="H918" s="710"/>
      <c r="I918" s="711"/>
      <c r="J918" s="709" t="s">
        <v>6</v>
      </c>
      <c r="K918" s="710"/>
      <c r="L918" s="710"/>
      <c r="M918" s="710"/>
      <c r="N918" s="718"/>
      <c r="O918" s="721" t="s">
        <v>52</v>
      </c>
      <c r="P918" s="710"/>
      <c r="Q918" s="710"/>
      <c r="R918" s="710"/>
      <c r="S918" s="710"/>
      <c r="T918" s="710"/>
      <c r="U918" s="711"/>
      <c r="V918" s="93" t="s">
        <v>53</v>
      </c>
      <c r="W918" s="94"/>
      <c r="X918" s="94"/>
      <c r="Y918" s="724" t="s">
        <v>54</v>
      </c>
      <c r="Z918" s="724"/>
      <c r="AA918" s="724"/>
      <c r="AB918" s="724"/>
      <c r="AC918" s="724"/>
      <c r="AD918" s="724"/>
      <c r="AE918" s="724"/>
      <c r="AF918" s="724"/>
      <c r="AG918" s="724"/>
      <c r="AH918" s="724"/>
      <c r="AI918" s="94"/>
      <c r="AJ918" s="94"/>
      <c r="AK918" s="95"/>
      <c r="AL918" s="785" t="s">
        <v>55</v>
      </c>
      <c r="AM918" s="785"/>
      <c r="AN918" s="777" t="s">
        <v>61</v>
      </c>
      <c r="AO918" s="777"/>
      <c r="AP918" s="777"/>
      <c r="AQ918" s="777"/>
      <c r="AR918" s="777"/>
      <c r="AS918" s="778"/>
      <c r="AT918" s="85"/>
    </row>
    <row r="919" spans="2:46" ht="13.5" customHeight="1">
      <c r="B919" s="712"/>
      <c r="C919" s="713"/>
      <c r="D919" s="713"/>
      <c r="E919" s="713"/>
      <c r="F919" s="713"/>
      <c r="G919" s="713"/>
      <c r="H919" s="713"/>
      <c r="I919" s="714"/>
      <c r="J919" s="712"/>
      <c r="K919" s="713"/>
      <c r="L919" s="713"/>
      <c r="M919" s="713"/>
      <c r="N919" s="719"/>
      <c r="O919" s="722"/>
      <c r="P919" s="713"/>
      <c r="Q919" s="713"/>
      <c r="R919" s="713"/>
      <c r="S919" s="713"/>
      <c r="T919" s="713"/>
      <c r="U919" s="714"/>
      <c r="V919" s="728" t="s">
        <v>7</v>
      </c>
      <c r="W919" s="729"/>
      <c r="X919" s="729"/>
      <c r="Y919" s="730"/>
      <c r="Z919" s="734" t="s">
        <v>16</v>
      </c>
      <c r="AA919" s="735"/>
      <c r="AB919" s="735"/>
      <c r="AC919" s="736"/>
      <c r="AD919" s="740" t="s">
        <v>17</v>
      </c>
      <c r="AE919" s="741"/>
      <c r="AF919" s="741"/>
      <c r="AG919" s="742"/>
      <c r="AH919" s="746" t="s">
        <v>135</v>
      </c>
      <c r="AI919" s="681"/>
      <c r="AJ919" s="681"/>
      <c r="AK919" s="747"/>
      <c r="AL919" s="684" t="s">
        <v>18</v>
      </c>
      <c r="AM919" s="685"/>
      <c r="AN919" s="757" t="s">
        <v>19</v>
      </c>
      <c r="AO919" s="758"/>
      <c r="AP919" s="758"/>
      <c r="AQ919" s="758"/>
      <c r="AR919" s="759"/>
      <c r="AS919" s="760"/>
      <c r="AT919" s="85"/>
    </row>
    <row r="920" spans="2:46" ht="13.5" customHeight="1">
      <c r="B920" s="808"/>
      <c r="C920" s="809"/>
      <c r="D920" s="809"/>
      <c r="E920" s="809"/>
      <c r="F920" s="809"/>
      <c r="G920" s="809"/>
      <c r="H920" s="809"/>
      <c r="I920" s="810"/>
      <c r="J920" s="808"/>
      <c r="K920" s="809"/>
      <c r="L920" s="809"/>
      <c r="M920" s="809"/>
      <c r="N920" s="811"/>
      <c r="O920" s="820"/>
      <c r="P920" s="809"/>
      <c r="Q920" s="809"/>
      <c r="R920" s="809"/>
      <c r="S920" s="809"/>
      <c r="T920" s="809"/>
      <c r="U920" s="810"/>
      <c r="V920" s="731"/>
      <c r="W920" s="732"/>
      <c r="X920" s="732"/>
      <c r="Y920" s="733"/>
      <c r="Z920" s="737"/>
      <c r="AA920" s="738"/>
      <c r="AB920" s="738"/>
      <c r="AC920" s="739"/>
      <c r="AD920" s="743"/>
      <c r="AE920" s="744"/>
      <c r="AF920" s="744"/>
      <c r="AG920" s="745"/>
      <c r="AH920" s="748"/>
      <c r="AI920" s="683"/>
      <c r="AJ920" s="683"/>
      <c r="AK920" s="749"/>
      <c r="AL920" s="686"/>
      <c r="AM920" s="687"/>
      <c r="AN920" s="799"/>
      <c r="AO920" s="799"/>
      <c r="AP920" s="799"/>
      <c r="AQ920" s="799"/>
      <c r="AR920" s="799"/>
      <c r="AS920" s="800"/>
      <c r="AT920" s="85"/>
    </row>
    <row r="921" spans="2:46" ht="18" customHeight="1">
      <c r="B921" s="751">
        <f>'報告書（事業主控）'!B921</f>
        <v>0</v>
      </c>
      <c r="C921" s="752"/>
      <c r="D921" s="752"/>
      <c r="E921" s="752"/>
      <c r="F921" s="752"/>
      <c r="G921" s="752"/>
      <c r="H921" s="752"/>
      <c r="I921" s="753"/>
      <c r="J921" s="751">
        <f>'報告書（事業主控）'!J921</f>
        <v>0</v>
      </c>
      <c r="K921" s="752"/>
      <c r="L921" s="752"/>
      <c r="M921" s="752"/>
      <c r="N921" s="754"/>
      <c r="O921" s="106">
        <f>'報告書（事業主控）'!O921</f>
        <v>0</v>
      </c>
      <c r="P921" s="107" t="s">
        <v>45</v>
      </c>
      <c r="Q921" s="106">
        <f>'報告書（事業主控）'!Q921</f>
        <v>0</v>
      </c>
      <c r="R921" s="107" t="s">
        <v>46</v>
      </c>
      <c r="S921" s="106">
        <f>'報告書（事業主控）'!S921</f>
        <v>0</v>
      </c>
      <c r="T921" s="755" t="s">
        <v>47</v>
      </c>
      <c r="U921" s="755"/>
      <c r="V921" s="707">
        <f>'報告書（事業主控）'!V921</f>
        <v>0</v>
      </c>
      <c r="W921" s="708"/>
      <c r="X921" s="708"/>
      <c r="Y921" s="96" t="s">
        <v>8</v>
      </c>
      <c r="Z921" s="70"/>
      <c r="AA921" s="113"/>
      <c r="AB921" s="113"/>
      <c r="AC921" s="96" t="s">
        <v>8</v>
      </c>
      <c r="AD921" s="70"/>
      <c r="AE921" s="113"/>
      <c r="AF921" s="113"/>
      <c r="AG921" s="96" t="s">
        <v>8</v>
      </c>
      <c r="AH921" s="815">
        <f>'報告書（事業主控）'!AH921</f>
        <v>0</v>
      </c>
      <c r="AI921" s="816"/>
      <c r="AJ921" s="816"/>
      <c r="AK921" s="817"/>
      <c r="AL921" s="70"/>
      <c r="AM921" s="71"/>
      <c r="AN921" s="674">
        <f>'報告書（事業主控）'!AN921</f>
        <v>0</v>
      </c>
      <c r="AO921" s="675"/>
      <c r="AP921" s="675"/>
      <c r="AQ921" s="675"/>
      <c r="AR921" s="675"/>
      <c r="AS921" s="109" t="s">
        <v>8</v>
      </c>
      <c r="AT921" s="85"/>
    </row>
    <row r="922" spans="2:46" ht="18" customHeight="1">
      <c r="B922" s="700"/>
      <c r="C922" s="701"/>
      <c r="D922" s="701"/>
      <c r="E922" s="701"/>
      <c r="F922" s="701"/>
      <c r="G922" s="701"/>
      <c r="H922" s="701"/>
      <c r="I922" s="702"/>
      <c r="J922" s="700"/>
      <c r="K922" s="701"/>
      <c r="L922" s="701"/>
      <c r="M922" s="701"/>
      <c r="N922" s="704"/>
      <c r="O922" s="115">
        <f>'報告書（事業主控）'!O922</f>
        <v>0</v>
      </c>
      <c r="P922" s="116" t="s">
        <v>45</v>
      </c>
      <c r="Q922" s="115">
        <f>'報告書（事業主控）'!Q922</f>
        <v>0</v>
      </c>
      <c r="R922" s="116" t="s">
        <v>46</v>
      </c>
      <c r="S922" s="115">
        <f>'報告書（事業主控）'!S922</f>
        <v>0</v>
      </c>
      <c r="T922" s="706" t="s">
        <v>48</v>
      </c>
      <c r="U922" s="706"/>
      <c r="V922" s="671">
        <f>'報告書（事業主控）'!V922</f>
        <v>0</v>
      </c>
      <c r="W922" s="672"/>
      <c r="X922" s="672"/>
      <c r="Y922" s="672"/>
      <c r="Z922" s="671">
        <f>'報告書（事業主控）'!Z922</f>
        <v>0</v>
      </c>
      <c r="AA922" s="672"/>
      <c r="AB922" s="672"/>
      <c r="AC922" s="672"/>
      <c r="AD922" s="671">
        <f>'報告書（事業主控）'!AD922</f>
        <v>0</v>
      </c>
      <c r="AE922" s="672"/>
      <c r="AF922" s="672"/>
      <c r="AG922" s="672"/>
      <c r="AH922" s="671">
        <f>'報告書（事業主控）'!AH922</f>
        <v>0</v>
      </c>
      <c r="AI922" s="672"/>
      <c r="AJ922" s="672"/>
      <c r="AK922" s="673"/>
      <c r="AL922" s="407">
        <f>'報告書（事業主控）'!AL922</f>
        <v>0</v>
      </c>
      <c r="AM922" s="677"/>
      <c r="AN922" s="671">
        <f>'報告書（事業主控）'!AN922</f>
        <v>0</v>
      </c>
      <c r="AO922" s="672"/>
      <c r="AP922" s="672"/>
      <c r="AQ922" s="672"/>
      <c r="AR922" s="672"/>
      <c r="AS922" s="75"/>
      <c r="AT922" s="85"/>
    </row>
    <row r="923" spans="2:46" ht="18" customHeight="1">
      <c r="B923" s="697">
        <f>'報告書（事業主控）'!B923</f>
        <v>0</v>
      </c>
      <c r="C923" s="698"/>
      <c r="D923" s="698"/>
      <c r="E923" s="698"/>
      <c r="F923" s="698"/>
      <c r="G923" s="698"/>
      <c r="H923" s="698"/>
      <c r="I923" s="699"/>
      <c r="J923" s="697">
        <f>'報告書（事業主控）'!J923</f>
        <v>0</v>
      </c>
      <c r="K923" s="698"/>
      <c r="L923" s="698"/>
      <c r="M923" s="698"/>
      <c r="N923" s="703"/>
      <c r="O923" s="110">
        <f>'報告書（事業主控）'!O923</f>
        <v>0</v>
      </c>
      <c r="P923" s="92" t="s">
        <v>45</v>
      </c>
      <c r="Q923" s="110">
        <f>'報告書（事業主控）'!Q923</f>
        <v>0</v>
      </c>
      <c r="R923" s="92" t="s">
        <v>46</v>
      </c>
      <c r="S923" s="110">
        <f>'報告書（事業主控）'!S923</f>
        <v>0</v>
      </c>
      <c r="T923" s="705" t="s">
        <v>47</v>
      </c>
      <c r="U923" s="705"/>
      <c r="V923" s="707">
        <f>'報告書（事業主控）'!V923</f>
        <v>0</v>
      </c>
      <c r="W923" s="708"/>
      <c r="X923" s="708"/>
      <c r="Y923" s="97"/>
      <c r="Z923" s="70"/>
      <c r="AA923" s="113"/>
      <c r="AB923" s="113"/>
      <c r="AC923" s="97"/>
      <c r="AD923" s="70"/>
      <c r="AE923" s="113"/>
      <c r="AF923" s="113"/>
      <c r="AG923" s="97"/>
      <c r="AH923" s="674">
        <f>'報告書（事業主控）'!AH923</f>
        <v>0</v>
      </c>
      <c r="AI923" s="675"/>
      <c r="AJ923" s="675"/>
      <c r="AK923" s="676"/>
      <c r="AL923" s="70"/>
      <c r="AM923" s="71"/>
      <c r="AN923" s="674">
        <f>'報告書（事業主控）'!AN923</f>
        <v>0</v>
      </c>
      <c r="AO923" s="675"/>
      <c r="AP923" s="675"/>
      <c r="AQ923" s="675"/>
      <c r="AR923" s="675"/>
      <c r="AS923" s="114"/>
      <c r="AT923" s="85"/>
    </row>
    <row r="924" spans="2:46" ht="18" customHeight="1">
      <c r="B924" s="700"/>
      <c r="C924" s="701"/>
      <c r="D924" s="701"/>
      <c r="E924" s="701"/>
      <c r="F924" s="701"/>
      <c r="G924" s="701"/>
      <c r="H924" s="701"/>
      <c r="I924" s="702"/>
      <c r="J924" s="700"/>
      <c r="K924" s="701"/>
      <c r="L924" s="701"/>
      <c r="M924" s="701"/>
      <c r="N924" s="704"/>
      <c r="O924" s="115">
        <f>'報告書（事業主控）'!O924</f>
        <v>0</v>
      </c>
      <c r="P924" s="116" t="s">
        <v>45</v>
      </c>
      <c r="Q924" s="115">
        <f>'報告書（事業主控）'!Q924</f>
        <v>0</v>
      </c>
      <c r="R924" s="116" t="s">
        <v>46</v>
      </c>
      <c r="S924" s="115">
        <f>'報告書（事業主控）'!S924</f>
        <v>0</v>
      </c>
      <c r="T924" s="706" t="s">
        <v>48</v>
      </c>
      <c r="U924" s="706"/>
      <c r="V924" s="678">
        <f>'報告書（事業主控）'!V924</f>
        <v>0</v>
      </c>
      <c r="W924" s="679"/>
      <c r="X924" s="679"/>
      <c r="Y924" s="679"/>
      <c r="Z924" s="678">
        <f>'報告書（事業主控）'!Z924</f>
        <v>0</v>
      </c>
      <c r="AA924" s="679"/>
      <c r="AB924" s="679"/>
      <c r="AC924" s="679"/>
      <c r="AD924" s="678">
        <f>'報告書（事業主控）'!AD924</f>
        <v>0</v>
      </c>
      <c r="AE924" s="679"/>
      <c r="AF924" s="679"/>
      <c r="AG924" s="679"/>
      <c r="AH924" s="678">
        <f>'報告書（事業主控）'!AH924</f>
        <v>0</v>
      </c>
      <c r="AI924" s="679"/>
      <c r="AJ924" s="679"/>
      <c r="AK924" s="680"/>
      <c r="AL924" s="407">
        <f>'報告書（事業主控）'!AL924</f>
        <v>0</v>
      </c>
      <c r="AM924" s="677"/>
      <c r="AN924" s="671">
        <f>'報告書（事業主控）'!AN924</f>
        <v>0</v>
      </c>
      <c r="AO924" s="672"/>
      <c r="AP924" s="672"/>
      <c r="AQ924" s="672"/>
      <c r="AR924" s="672"/>
      <c r="AS924" s="75"/>
      <c r="AT924" s="85"/>
    </row>
    <row r="925" spans="2:46" ht="18" customHeight="1">
      <c r="B925" s="697">
        <f>'報告書（事業主控）'!B925</f>
        <v>0</v>
      </c>
      <c r="C925" s="698"/>
      <c r="D925" s="698"/>
      <c r="E925" s="698"/>
      <c r="F925" s="698"/>
      <c r="G925" s="698"/>
      <c r="H925" s="698"/>
      <c r="I925" s="699"/>
      <c r="J925" s="697">
        <f>'報告書（事業主控）'!J925</f>
        <v>0</v>
      </c>
      <c r="K925" s="698"/>
      <c r="L925" s="698"/>
      <c r="M925" s="698"/>
      <c r="N925" s="703"/>
      <c r="O925" s="110">
        <f>'報告書（事業主控）'!O925</f>
        <v>0</v>
      </c>
      <c r="P925" s="92" t="s">
        <v>45</v>
      </c>
      <c r="Q925" s="110">
        <f>'報告書（事業主控）'!Q925</f>
        <v>0</v>
      </c>
      <c r="R925" s="92" t="s">
        <v>46</v>
      </c>
      <c r="S925" s="110">
        <f>'報告書（事業主控）'!S925</f>
        <v>0</v>
      </c>
      <c r="T925" s="705" t="s">
        <v>47</v>
      </c>
      <c r="U925" s="705"/>
      <c r="V925" s="707">
        <f>'報告書（事業主控）'!V925</f>
        <v>0</v>
      </c>
      <c r="W925" s="708"/>
      <c r="X925" s="708"/>
      <c r="Y925" s="97"/>
      <c r="Z925" s="70"/>
      <c r="AA925" s="113"/>
      <c r="AB925" s="113"/>
      <c r="AC925" s="97"/>
      <c r="AD925" s="70"/>
      <c r="AE925" s="113"/>
      <c r="AF925" s="113"/>
      <c r="AG925" s="97"/>
      <c r="AH925" s="674">
        <f>'報告書（事業主控）'!AH925</f>
        <v>0</v>
      </c>
      <c r="AI925" s="675"/>
      <c r="AJ925" s="675"/>
      <c r="AK925" s="676"/>
      <c r="AL925" s="70"/>
      <c r="AM925" s="71"/>
      <c r="AN925" s="674">
        <f>'報告書（事業主控）'!AN925</f>
        <v>0</v>
      </c>
      <c r="AO925" s="675"/>
      <c r="AP925" s="675"/>
      <c r="AQ925" s="675"/>
      <c r="AR925" s="675"/>
      <c r="AS925" s="114"/>
      <c r="AT925" s="85"/>
    </row>
    <row r="926" spans="2:46" ht="18" customHeight="1">
      <c r="B926" s="700"/>
      <c r="C926" s="701"/>
      <c r="D926" s="701"/>
      <c r="E926" s="701"/>
      <c r="F926" s="701"/>
      <c r="G926" s="701"/>
      <c r="H926" s="701"/>
      <c r="I926" s="702"/>
      <c r="J926" s="700"/>
      <c r="K926" s="701"/>
      <c r="L926" s="701"/>
      <c r="M926" s="701"/>
      <c r="N926" s="704"/>
      <c r="O926" s="115">
        <f>'報告書（事業主控）'!O926</f>
        <v>0</v>
      </c>
      <c r="P926" s="116" t="s">
        <v>45</v>
      </c>
      <c r="Q926" s="115">
        <f>'報告書（事業主控）'!Q926</f>
        <v>0</v>
      </c>
      <c r="R926" s="116" t="s">
        <v>46</v>
      </c>
      <c r="S926" s="115">
        <f>'報告書（事業主控）'!S926</f>
        <v>0</v>
      </c>
      <c r="T926" s="706" t="s">
        <v>48</v>
      </c>
      <c r="U926" s="706"/>
      <c r="V926" s="678">
        <f>'報告書（事業主控）'!V926</f>
        <v>0</v>
      </c>
      <c r="W926" s="679"/>
      <c r="X926" s="679"/>
      <c r="Y926" s="679"/>
      <c r="Z926" s="678">
        <f>'報告書（事業主控）'!Z926</f>
        <v>0</v>
      </c>
      <c r="AA926" s="679"/>
      <c r="AB926" s="679"/>
      <c r="AC926" s="679"/>
      <c r="AD926" s="678">
        <f>'報告書（事業主控）'!AD926</f>
        <v>0</v>
      </c>
      <c r="AE926" s="679"/>
      <c r="AF926" s="679"/>
      <c r="AG926" s="679"/>
      <c r="AH926" s="678">
        <f>'報告書（事業主控）'!AH926</f>
        <v>0</v>
      </c>
      <c r="AI926" s="679"/>
      <c r="AJ926" s="679"/>
      <c r="AK926" s="680"/>
      <c r="AL926" s="407">
        <f>'報告書（事業主控）'!AL926</f>
        <v>0</v>
      </c>
      <c r="AM926" s="677"/>
      <c r="AN926" s="671">
        <f>'報告書（事業主控）'!AN926</f>
        <v>0</v>
      </c>
      <c r="AO926" s="672"/>
      <c r="AP926" s="672"/>
      <c r="AQ926" s="672"/>
      <c r="AR926" s="672"/>
      <c r="AS926" s="75"/>
      <c r="AT926" s="85"/>
    </row>
    <row r="927" spans="2:46" ht="18" customHeight="1">
      <c r="B927" s="697">
        <f>'報告書（事業主控）'!B927</f>
        <v>0</v>
      </c>
      <c r="C927" s="698"/>
      <c r="D927" s="698"/>
      <c r="E927" s="698"/>
      <c r="F927" s="698"/>
      <c r="G927" s="698"/>
      <c r="H927" s="698"/>
      <c r="I927" s="699"/>
      <c r="J927" s="697">
        <f>'報告書（事業主控）'!J927</f>
        <v>0</v>
      </c>
      <c r="K927" s="698"/>
      <c r="L927" s="698"/>
      <c r="M927" s="698"/>
      <c r="N927" s="703"/>
      <c r="O927" s="110">
        <f>'報告書（事業主控）'!O927</f>
        <v>0</v>
      </c>
      <c r="P927" s="92" t="s">
        <v>45</v>
      </c>
      <c r="Q927" s="110">
        <f>'報告書（事業主控）'!Q927</f>
        <v>0</v>
      </c>
      <c r="R927" s="92" t="s">
        <v>46</v>
      </c>
      <c r="S927" s="110">
        <f>'報告書（事業主控）'!S927</f>
        <v>0</v>
      </c>
      <c r="T927" s="705" t="s">
        <v>47</v>
      </c>
      <c r="U927" s="705"/>
      <c r="V927" s="707">
        <f>'報告書（事業主控）'!V927</f>
        <v>0</v>
      </c>
      <c r="W927" s="708"/>
      <c r="X927" s="708"/>
      <c r="Y927" s="97"/>
      <c r="Z927" s="70"/>
      <c r="AA927" s="113"/>
      <c r="AB927" s="113"/>
      <c r="AC927" s="97"/>
      <c r="AD927" s="70"/>
      <c r="AE927" s="113"/>
      <c r="AF927" s="113"/>
      <c r="AG927" s="97"/>
      <c r="AH927" s="674">
        <f>'報告書（事業主控）'!AH927</f>
        <v>0</v>
      </c>
      <c r="AI927" s="675"/>
      <c r="AJ927" s="675"/>
      <c r="AK927" s="676"/>
      <c r="AL927" s="70"/>
      <c r="AM927" s="71"/>
      <c r="AN927" s="674">
        <f>'報告書（事業主控）'!AN927</f>
        <v>0</v>
      </c>
      <c r="AO927" s="675"/>
      <c r="AP927" s="675"/>
      <c r="AQ927" s="675"/>
      <c r="AR927" s="675"/>
      <c r="AS927" s="114"/>
      <c r="AT927" s="85"/>
    </row>
    <row r="928" spans="2:46" ht="18" customHeight="1">
      <c r="B928" s="700"/>
      <c r="C928" s="701"/>
      <c r="D928" s="701"/>
      <c r="E928" s="701"/>
      <c r="F928" s="701"/>
      <c r="G928" s="701"/>
      <c r="H928" s="701"/>
      <c r="I928" s="702"/>
      <c r="J928" s="700"/>
      <c r="K928" s="701"/>
      <c r="L928" s="701"/>
      <c r="M928" s="701"/>
      <c r="N928" s="704"/>
      <c r="O928" s="115">
        <f>'報告書（事業主控）'!O928</f>
        <v>0</v>
      </c>
      <c r="P928" s="116" t="s">
        <v>45</v>
      </c>
      <c r="Q928" s="115">
        <f>'報告書（事業主控）'!Q928</f>
        <v>0</v>
      </c>
      <c r="R928" s="116" t="s">
        <v>46</v>
      </c>
      <c r="S928" s="115">
        <f>'報告書（事業主控）'!S928</f>
        <v>0</v>
      </c>
      <c r="T928" s="706" t="s">
        <v>48</v>
      </c>
      <c r="U928" s="706"/>
      <c r="V928" s="678">
        <f>'報告書（事業主控）'!V928</f>
        <v>0</v>
      </c>
      <c r="W928" s="679"/>
      <c r="X928" s="679"/>
      <c r="Y928" s="679"/>
      <c r="Z928" s="678">
        <f>'報告書（事業主控）'!Z928</f>
        <v>0</v>
      </c>
      <c r="AA928" s="679"/>
      <c r="AB928" s="679"/>
      <c r="AC928" s="679"/>
      <c r="AD928" s="678">
        <f>'報告書（事業主控）'!AD928</f>
        <v>0</v>
      </c>
      <c r="AE928" s="679"/>
      <c r="AF928" s="679"/>
      <c r="AG928" s="679"/>
      <c r="AH928" s="678">
        <f>'報告書（事業主控）'!AH928</f>
        <v>0</v>
      </c>
      <c r="AI928" s="679"/>
      <c r="AJ928" s="679"/>
      <c r="AK928" s="680"/>
      <c r="AL928" s="407">
        <f>'報告書（事業主控）'!AL928</f>
        <v>0</v>
      </c>
      <c r="AM928" s="677"/>
      <c r="AN928" s="671">
        <f>'報告書（事業主控）'!AN928</f>
        <v>0</v>
      </c>
      <c r="AO928" s="672"/>
      <c r="AP928" s="672"/>
      <c r="AQ928" s="672"/>
      <c r="AR928" s="672"/>
      <c r="AS928" s="75"/>
      <c r="AT928" s="85"/>
    </row>
    <row r="929" spans="2:46" ht="18" customHeight="1">
      <c r="B929" s="697">
        <f>'報告書（事業主控）'!B929</f>
        <v>0</v>
      </c>
      <c r="C929" s="698"/>
      <c r="D929" s="698"/>
      <c r="E929" s="698"/>
      <c r="F929" s="698"/>
      <c r="G929" s="698"/>
      <c r="H929" s="698"/>
      <c r="I929" s="699"/>
      <c r="J929" s="697">
        <f>'報告書（事業主控）'!J929</f>
        <v>0</v>
      </c>
      <c r="K929" s="698"/>
      <c r="L929" s="698"/>
      <c r="M929" s="698"/>
      <c r="N929" s="703"/>
      <c r="O929" s="110">
        <f>'報告書（事業主控）'!O929</f>
        <v>0</v>
      </c>
      <c r="P929" s="92" t="s">
        <v>45</v>
      </c>
      <c r="Q929" s="110">
        <f>'報告書（事業主控）'!Q929</f>
        <v>0</v>
      </c>
      <c r="R929" s="92" t="s">
        <v>46</v>
      </c>
      <c r="S929" s="110">
        <f>'報告書（事業主控）'!S929</f>
        <v>0</v>
      </c>
      <c r="T929" s="705" t="s">
        <v>47</v>
      </c>
      <c r="U929" s="705"/>
      <c r="V929" s="707">
        <f>'報告書（事業主控）'!V929</f>
        <v>0</v>
      </c>
      <c r="W929" s="708"/>
      <c r="X929" s="708"/>
      <c r="Y929" s="97"/>
      <c r="Z929" s="70"/>
      <c r="AA929" s="113"/>
      <c r="AB929" s="113"/>
      <c r="AC929" s="97"/>
      <c r="AD929" s="70"/>
      <c r="AE929" s="113"/>
      <c r="AF929" s="113"/>
      <c r="AG929" s="97"/>
      <c r="AH929" s="674">
        <f>'報告書（事業主控）'!AH929</f>
        <v>0</v>
      </c>
      <c r="AI929" s="675"/>
      <c r="AJ929" s="675"/>
      <c r="AK929" s="676"/>
      <c r="AL929" s="70"/>
      <c r="AM929" s="71"/>
      <c r="AN929" s="674">
        <f>'報告書（事業主控）'!AN929</f>
        <v>0</v>
      </c>
      <c r="AO929" s="675"/>
      <c r="AP929" s="675"/>
      <c r="AQ929" s="675"/>
      <c r="AR929" s="675"/>
      <c r="AS929" s="114"/>
      <c r="AT929" s="85"/>
    </row>
    <row r="930" spans="2:46" ht="18" customHeight="1">
      <c r="B930" s="700"/>
      <c r="C930" s="701"/>
      <c r="D930" s="701"/>
      <c r="E930" s="701"/>
      <c r="F930" s="701"/>
      <c r="G930" s="701"/>
      <c r="H930" s="701"/>
      <c r="I930" s="702"/>
      <c r="J930" s="700"/>
      <c r="K930" s="701"/>
      <c r="L930" s="701"/>
      <c r="M930" s="701"/>
      <c r="N930" s="704"/>
      <c r="O930" s="115">
        <f>'報告書（事業主控）'!O930</f>
        <v>0</v>
      </c>
      <c r="P930" s="116" t="s">
        <v>45</v>
      </c>
      <c r="Q930" s="115">
        <f>'報告書（事業主控）'!Q930</f>
        <v>0</v>
      </c>
      <c r="R930" s="116" t="s">
        <v>46</v>
      </c>
      <c r="S930" s="115">
        <f>'報告書（事業主控）'!S930</f>
        <v>0</v>
      </c>
      <c r="T930" s="706" t="s">
        <v>48</v>
      </c>
      <c r="U930" s="706"/>
      <c r="V930" s="678">
        <f>'報告書（事業主控）'!V930</f>
        <v>0</v>
      </c>
      <c r="W930" s="679"/>
      <c r="X930" s="679"/>
      <c r="Y930" s="679"/>
      <c r="Z930" s="678">
        <f>'報告書（事業主控）'!Z930</f>
        <v>0</v>
      </c>
      <c r="AA930" s="679"/>
      <c r="AB930" s="679"/>
      <c r="AC930" s="679"/>
      <c r="AD930" s="678">
        <f>'報告書（事業主控）'!AD930</f>
        <v>0</v>
      </c>
      <c r="AE930" s="679"/>
      <c r="AF930" s="679"/>
      <c r="AG930" s="679"/>
      <c r="AH930" s="678">
        <f>'報告書（事業主控）'!AH930</f>
        <v>0</v>
      </c>
      <c r="AI930" s="679"/>
      <c r="AJ930" s="679"/>
      <c r="AK930" s="680"/>
      <c r="AL930" s="407">
        <f>'報告書（事業主控）'!AL930</f>
        <v>0</v>
      </c>
      <c r="AM930" s="677"/>
      <c r="AN930" s="671">
        <f>'報告書（事業主控）'!AN930</f>
        <v>0</v>
      </c>
      <c r="AO930" s="672"/>
      <c r="AP930" s="672"/>
      <c r="AQ930" s="672"/>
      <c r="AR930" s="672"/>
      <c r="AS930" s="75"/>
      <c r="AT930" s="85"/>
    </row>
    <row r="931" spans="2:46" ht="18" customHeight="1">
      <c r="B931" s="697">
        <f>'報告書（事業主控）'!B931</f>
        <v>0</v>
      </c>
      <c r="C931" s="698"/>
      <c r="D931" s="698"/>
      <c r="E931" s="698"/>
      <c r="F931" s="698"/>
      <c r="G931" s="698"/>
      <c r="H931" s="698"/>
      <c r="I931" s="699"/>
      <c r="J931" s="697">
        <f>'報告書（事業主控）'!J931</f>
        <v>0</v>
      </c>
      <c r="K931" s="698"/>
      <c r="L931" s="698"/>
      <c r="M931" s="698"/>
      <c r="N931" s="703"/>
      <c r="O931" s="110">
        <f>'報告書（事業主控）'!O931</f>
        <v>0</v>
      </c>
      <c r="P931" s="92" t="s">
        <v>45</v>
      </c>
      <c r="Q931" s="110">
        <f>'報告書（事業主控）'!Q931</f>
        <v>0</v>
      </c>
      <c r="R931" s="92" t="s">
        <v>46</v>
      </c>
      <c r="S931" s="110">
        <f>'報告書（事業主控）'!S931</f>
        <v>0</v>
      </c>
      <c r="T931" s="705" t="s">
        <v>47</v>
      </c>
      <c r="U931" s="705"/>
      <c r="V931" s="707">
        <f>'報告書（事業主控）'!V931</f>
        <v>0</v>
      </c>
      <c r="W931" s="708"/>
      <c r="X931" s="708"/>
      <c r="Y931" s="97"/>
      <c r="Z931" s="70"/>
      <c r="AA931" s="113"/>
      <c r="AB931" s="113"/>
      <c r="AC931" s="97"/>
      <c r="AD931" s="70"/>
      <c r="AE931" s="113"/>
      <c r="AF931" s="113"/>
      <c r="AG931" s="97"/>
      <c r="AH931" s="674">
        <f>'報告書（事業主控）'!AH931</f>
        <v>0</v>
      </c>
      <c r="AI931" s="675"/>
      <c r="AJ931" s="675"/>
      <c r="AK931" s="676"/>
      <c r="AL931" s="70"/>
      <c r="AM931" s="71"/>
      <c r="AN931" s="674">
        <f>'報告書（事業主控）'!AN931</f>
        <v>0</v>
      </c>
      <c r="AO931" s="675"/>
      <c r="AP931" s="675"/>
      <c r="AQ931" s="675"/>
      <c r="AR931" s="675"/>
      <c r="AS931" s="114"/>
      <c r="AT931" s="85"/>
    </row>
    <row r="932" spans="2:46" ht="18" customHeight="1">
      <c r="B932" s="700"/>
      <c r="C932" s="701"/>
      <c r="D932" s="701"/>
      <c r="E932" s="701"/>
      <c r="F932" s="701"/>
      <c r="G932" s="701"/>
      <c r="H932" s="701"/>
      <c r="I932" s="702"/>
      <c r="J932" s="700"/>
      <c r="K932" s="701"/>
      <c r="L932" s="701"/>
      <c r="M932" s="701"/>
      <c r="N932" s="704"/>
      <c r="O932" s="115">
        <f>'報告書（事業主控）'!O932</f>
        <v>0</v>
      </c>
      <c r="P932" s="116" t="s">
        <v>45</v>
      </c>
      <c r="Q932" s="115">
        <f>'報告書（事業主控）'!Q932</f>
        <v>0</v>
      </c>
      <c r="R932" s="116" t="s">
        <v>46</v>
      </c>
      <c r="S932" s="115">
        <f>'報告書（事業主控）'!S932</f>
        <v>0</v>
      </c>
      <c r="T932" s="706" t="s">
        <v>48</v>
      </c>
      <c r="U932" s="706"/>
      <c r="V932" s="678">
        <f>'報告書（事業主控）'!V932</f>
        <v>0</v>
      </c>
      <c r="W932" s="679"/>
      <c r="X932" s="679"/>
      <c r="Y932" s="679"/>
      <c r="Z932" s="678">
        <f>'報告書（事業主控）'!Z932</f>
        <v>0</v>
      </c>
      <c r="AA932" s="679"/>
      <c r="AB932" s="679"/>
      <c r="AC932" s="679"/>
      <c r="AD932" s="678">
        <f>'報告書（事業主控）'!AD932</f>
        <v>0</v>
      </c>
      <c r="AE932" s="679"/>
      <c r="AF932" s="679"/>
      <c r="AG932" s="679"/>
      <c r="AH932" s="678">
        <f>'報告書（事業主控）'!AH932</f>
        <v>0</v>
      </c>
      <c r="AI932" s="679"/>
      <c r="AJ932" s="679"/>
      <c r="AK932" s="680"/>
      <c r="AL932" s="407">
        <f>'報告書（事業主控）'!AL932</f>
        <v>0</v>
      </c>
      <c r="AM932" s="677"/>
      <c r="AN932" s="671">
        <f>'報告書（事業主控）'!AN932</f>
        <v>0</v>
      </c>
      <c r="AO932" s="672"/>
      <c r="AP932" s="672"/>
      <c r="AQ932" s="672"/>
      <c r="AR932" s="672"/>
      <c r="AS932" s="75"/>
      <c r="AT932" s="85"/>
    </row>
    <row r="933" spans="2:46" ht="18" customHeight="1">
      <c r="B933" s="697">
        <f>'報告書（事業主控）'!B933</f>
        <v>0</v>
      </c>
      <c r="C933" s="698"/>
      <c r="D933" s="698"/>
      <c r="E933" s="698"/>
      <c r="F933" s="698"/>
      <c r="G933" s="698"/>
      <c r="H933" s="698"/>
      <c r="I933" s="699"/>
      <c r="J933" s="697">
        <f>'報告書（事業主控）'!J933</f>
        <v>0</v>
      </c>
      <c r="K933" s="698"/>
      <c r="L933" s="698"/>
      <c r="M933" s="698"/>
      <c r="N933" s="703"/>
      <c r="O933" s="110">
        <f>'報告書（事業主控）'!O933</f>
        <v>0</v>
      </c>
      <c r="P933" s="92" t="s">
        <v>45</v>
      </c>
      <c r="Q933" s="110">
        <f>'報告書（事業主控）'!Q933</f>
        <v>0</v>
      </c>
      <c r="R933" s="92" t="s">
        <v>46</v>
      </c>
      <c r="S933" s="110">
        <f>'報告書（事業主控）'!S933</f>
        <v>0</v>
      </c>
      <c r="T933" s="705" t="s">
        <v>47</v>
      </c>
      <c r="U933" s="705"/>
      <c r="V933" s="707">
        <f>'報告書（事業主控）'!V933</f>
        <v>0</v>
      </c>
      <c r="W933" s="708"/>
      <c r="X933" s="708"/>
      <c r="Y933" s="97"/>
      <c r="Z933" s="70"/>
      <c r="AA933" s="113"/>
      <c r="AB933" s="113"/>
      <c r="AC933" s="97"/>
      <c r="AD933" s="70"/>
      <c r="AE933" s="113"/>
      <c r="AF933" s="113"/>
      <c r="AG933" s="97"/>
      <c r="AH933" s="674">
        <f>'報告書（事業主控）'!AH933</f>
        <v>0</v>
      </c>
      <c r="AI933" s="675"/>
      <c r="AJ933" s="675"/>
      <c r="AK933" s="676"/>
      <c r="AL933" s="70"/>
      <c r="AM933" s="71"/>
      <c r="AN933" s="674">
        <f>'報告書（事業主控）'!AN933</f>
        <v>0</v>
      </c>
      <c r="AO933" s="675"/>
      <c r="AP933" s="675"/>
      <c r="AQ933" s="675"/>
      <c r="AR933" s="675"/>
      <c r="AS933" s="114"/>
      <c r="AT933" s="85"/>
    </row>
    <row r="934" spans="2:46" ht="18" customHeight="1">
      <c r="B934" s="700"/>
      <c r="C934" s="701"/>
      <c r="D934" s="701"/>
      <c r="E934" s="701"/>
      <c r="F934" s="701"/>
      <c r="G934" s="701"/>
      <c r="H934" s="701"/>
      <c r="I934" s="702"/>
      <c r="J934" s="700"/>
      <c r="K934" s="701"/>
      <c r="L934" s="701"/>
      <c r="M934" s="701"/>
      <c r="N934" s="704"/>
      <c r="O934" s="115">
        <f>'報告書（事業主控）'!O934</f>
        <v>0</v>
      </c>
      <c r="P934" s="116" t="s">
        <v>45</v>
      </c>
      <c r="Q934" s="115">
        <f>'報告書（事業主控）'!Q934</f>
        <v>0</v>
      </c>
      <c r="R934" s="116" t="s">
        <v>46</v>
      </c>
      <c r="S934" s="115">
        <f>'報告書（事業主控）'!S934</f>
        <v>0</v>
      </c>
      <c r="T934" s="706" t="s">
        <v>48</v>
      </c>
      <c r="U934" s="706"/>
      <c r="V934" s="678">
        <f>'報告書（事業主控）'!V934</f>
        <v>0</v>
      </c>
      <c r="W934" s="679"/>
      <c r="X934" s="679"/>
      <c r="Y934" s="679"/>
      <c r="Z934" s="678">
        <f>'報告書（事業主控）'!Z934</f>
        <v>0</v>
      </c>
      <c r="AA934" s="679"/>
      <c r="AB934" s="679"/>
      <c r="AC934" s="679"/>
      <c r="AD934" s="678">
        <f>'報告書（事業主控）'!AD934</f>
        <v>0</v>
      </c>
      <c r="AE934" s="679"/>
      <c r="AF934" s="679"/>
      <c r="AG934" s="679"/>
      <c r="AH934" s="678">
        <f>'報告書（事業主控）'!AH934</f>
        <v>0</v>
      </c>
      <c r="AI934" s="679"/>
      <c r="AJ934" s="679"/>
      <c r="AK934" s="680"/>
      <c r="AL934" s="407">
        <f>'報告書（事業主控）'!AL934</f>
        <v>0</v>
      </c>
      <c r="AM934" s="677"/>
      <c r="AN934" s="671">
        <f>'報告書（事業主控）'!AN934</f>
        <v>0</v>
      </c>
      <c r="AO934" s="672"/>
      <c r="AP934" s="672"/>
      <c r="AQ934" s="672"/>
      <c r="AR934" s="672"/>
      <c r="AS934" s="75"/>
      <c r="AT934" s="85"/>
    </row>
    <row r="935" spans="2:46" ht="18" customHeight="1">
      <c r="B935" s="697">
        <f>'報告書（事業主控）'!B935</f>
        <v>0</v>
      </c>
      <c r="C935" s="698"/>
      <c r="D935" s="698"/>
      <c r="E935" s="698"/>
      <c r="F935" s="698"/>
      <c r="G935" s="698"/>
      <c r="H935" s="698"/>
      <c r="I935" s="699"/>
      <c r="J935" s="697">
        <f>'報告書（事業主控）'!J935</f>
        <v>0</v>
      </c>
      <c r="K935" s="698"/>
      <c r="L935" s="698"/>
      <c r="M935" s="698"/>
      <c r="N935" s="703"/>
      <c r="O935" s="110">
        <f>'報告書（事業主控）'!O935</f>
        <v>0</v>
      </c>
      <c r="P935" s="92" t="s">
        <v>45</v>
      </c>
      <c r="Q935" s="110">
        <f>'報告書（事業主控）'!Q935</f>
        <v>0</v>
      </c>
      <c r="R935" s="92" t="s">
        <v>46</v>
      </c>
      <c r="S935" s="110">
        <f>'報告書（事業主控）'!S935</f>
        <v>0</v>
      </c>
      <c r="T935" s="705" t="s">
        <v>47</v>
      </c>
      <c r="U935" s="705"/>
      <c r="V935" s="707">
        <f>'報告書（事業主控）'!V935</f>
        <v>0</v>
      </c>
      <c r="W935" s="708"/>
      <c r="X935" s="708"/>
      <c r="Y935" s="97"/>
      <c r="Z935" s="70"/>
      <c r="AA935" s="113"/>
      <c r="AB935" s="113"/>
      <c r="AC935" s="97"/>
      <c r="AD935" s="70"/>
      <c r="AE935" s="113"/>
      <c r="AF935" s="113"/>
      <c r="AG935" s="97"/>
      <c r="AH935" s="674">
        <f>'報告書（事業主控）'!AH935</f>
        <v>0</v>
      </c>
      <c r="AI935" s="675"/>
      <c r="AJ935" s="675"/>
      <c r="AK935" s="676"/>
      <c r="AL935" s="70"/>
      <c r="AM935" s="71"/>
      <c r="AN935" s="674">
        <f>'報告書（事業主控）'!AN935</f>
        <v>0</v>
      </c>
      <c r="AO935" s="675"/>
      <c r="AP935" s="675"/>
      <c r="AQ935" s="675"/>
      <c r="AR935" s="675"/>
      <c r="AS935" s="114"/>
      <c r="AT935" s="85"/>
    </row>
    <row r="936" spans="2:46" ht="18" customHeight="1">
      <c r="B936" s="700"/>
      <c r="C936" s="701"/>
      <c r="D936" s="701"/>
      <c r="E936" s="701"/>
      <c r="F936" s="701"/>
      <c r="G936" s="701"/>
      <c r="H936" s="701"/>
      <c r="I936" s="702"/>
      <c r="J936" s="700"/>
      <c r="K936" s="701"/>
      <c r="L936" s="701"/>
      <c r="M936" s="701"/>
      <c r="N936" s="704"/>
      <c r="O936" s="115">
        <f>'報告書（事業主控）'!O936</f>
        <v>0</v>
      </c>
      <c r="P936" s="116" t="s">
        <v>45</v>
      </c>
      <c r="Q936" s="115">
        <f>'報告書（事業主控）'!Q936</f>
        <v>0</v>
      </c>
      <c r="R936" s="116" t="s">
        <v>46</v>
      </c>
      <c r="S936" s="115">
        <f>'報告書（事業主控）'!S936</f>
        <v>0</v>
      </c>
      <c r="T936" s="706" t="s">
        <v>48</v>
      </c>
      <c r="U936" s="706"/>
      <c r="V936" s="678">
        <f>'報告書（事業主控）'!V936</f>
        <v>0</v>
      </c>
      <c r="W936" s="679"/>
      <c r="X936" s="679"/>
      <c r="Y936" s="679"/>
      <c r="Z936" s="678">
        <f>'報告書（事業主控）'!Z936</f>
        <v>0</v>
      </c>
      <c r="AA936" s="679"/>
      <c r="AB936" s="679"/>
      <c r="AC936" s="679"/>
      <c r="AD936" s="678">
        <f>'報告書（事業主控）'!AD936</f>
        <v>0</v>
      </c>
      <c r="AE936" s="679"/>
      <c r="AF936" s="679"/>
      <c r="AG936" s="679"/>
      <c r="AH936" s="678">
        <f>'報告書（事業主控）'!AH936</f>
        <v>0</v>
      </c>
      <c r="AI936" s="679"/>
      <c r="AJ936" s="679"/>
      <c r="AK936" s="680"/>
      <c r="AL936" s="407">
        <f>'報告書（事業主控）'!AL936</f>
        <v>0</v>
      </c>
      <c r="AM936" s="677"/>
      <c r="AN936" s="671">
        <f>'報告書（事業主控）'!AN936</f>
        <v>0</v>
      </c>
      <c r="AO936" s="672"/>
      <c r="AP936" s="672"/>
      <c r="AQ936" s="672"/>
      <c r="AR936" s="672"/>
      <c r="AS936" s="75"/>
      <c r="AT936" s="85"/>
    </row>
    <row r="937" spans="2:46" ht="18" customHeight="1">
      <c r="B937" s="697">
        <f>'報告書（事業主控）'!B937</f>
        <v>0</v>
      </c>
      <c r="C937" s="698"/>
      <c r="D937" s="698"/>
      <c r="E937" s="698"/>
      <c r="F937" s="698"/>
      <c r="G937" s="698"/>
      <c r="H937" s="698"/>
      <c r="I937" s="699"/>
      <c r="J937" s="697">
        <f>'報告書（事業主控）'!J937</f>
        <v>0</v>
      </c>
      <c r="K937" s="698"/>
      <c r="L937" s="698"/>
      <c r="M937" s="698"/>
      <c r="N937" s="703"/>
      <c r="O937" s="110">
        <f>'報告書（事業主控）'!O937</f>
        <v>0</v>
      </c>
      <c r="P937" s="92" t="s">
        <v>45</v>
      </c>
      <c r="Q937" s="110">
        <f>'報告書（事業主控）'!Q937</f>
        <v>0</v>
      </c>
      <c r="R937" s="92" t="s">
        <v>46</v>
      </c>
      <c r="S937" s="110">
        <f>'報告書（事業主控）'!S937</f>
        <v>0</v>
      </c>
      <c r="T937" s="705" t="s">
        <v>47</v>
      </c>
      <c r="U937" s="705"/>
      <c r="V937" s="707">
        <f>'報告書（事業主控）'!V937</f>
        <v>0</v>
      </c>
      <c r="W937" s="708"/>
      <c r="X937" s="708"/>
      <c r="Y937" s="97"/>
      <c r="Z937" s="70"/>
      <c r="AA937" s="113"/>
      <c r="AB937" s="113"/>
      <c r="AC937" s="97"/>
      <c r="AD937" s="70"/>
      <c r="AE937" s="113"/>
      <c r="AF937" s="113"/>
      <c r="AG937" s="97"/>
      <c r="AH937" s="674">
        <f>'報告書（事業主控）'!AH937</f>
        <v>0</v>
      </c>
      <c r="AI937" s="675"/>
      <c r="AJ937" s="675"/>
      <c r="AK937" s="676"/>
      <c r="AL937" s="70"/>
      <c r="AM937" s="71"/>
      <c r="AN937" s="674">
        <f>'報告書（事業主控）'!AN937</f>
        <v>0</v>
      </c>
      <c r="AO937" s="675"/>
      <c r="AP937" s="675"/>
      <c r="AQ937" s="675"/>
      <c r="AR937" s="675"/>
      <c r="AS937" s="114"/>
      <c r="AT937" s="85"/>
    </row>
    <row r="938" spans="2:46" ht="18" customHeight="1">
      <c r="B938" s="700"/>
      <c r="C938" s="701"/>
      <c r="D938" s="701"/>
      <c r="E938" s="701"/>
      <c r="F938" s="701"/>
      <c r="G938" s="701"/>
      <c r="H938" s="701"/>
      <c r="I938" s="702"/>
      <c r="J938" s="700"/>
      <c r="K938" s="701"/>
      <c r="L938" s="701"/>
      <c r="M938" s="701"/>
      <c r="N938" s="704"/>
      <c r="O938" s="115">
        <f>'報告書（事業主控）'!O938</f>
        <v>0</v>
      </c>
      <c r="P938" s="116" t="s">
        <v>45</v>
      </c>
      <c r="Q938" s="115">
        <f>'報告書（事業主控）'!Q938</f>
        <v>0</v>
      </c>
      <c r="R938" s="116" t="s">
        <v>46</v>
      </c>
      <c r="S938" s="115">
        <f>'報告書（事業主控）'!S938</f>
        <v>0</v>
      </c>
      <c r="T938" s="706" t="s">
        <v>48</v>
      </c>
      <c r="U938" s="706"/>
      <c r="V938" s="678">
        <f>'報告書（事業主控）'!V938</f>
        <v>0</v>
      </c>
      <c r="W938" s="679"/>
      <c r="X938" s="679"/>
      <c r="Y938" s="679"/>
      <c r="Z938" s="678">
        <f>'報告書（事業主控）'!Z938</f>
        <v>0</v>
      </c>
      <c r="AA938" s="679"/>
      <c r="AB938" s="679"/>
      <c r="AC938" s="679"/>
      <c r="AD938" s="678">
        <f>'報告書（事業主控）'!AD938</f>
        <v>0</v>
      </c>
      <c r="AE938" s="679"/>
      <c r="AF938" s="679"/>
      <c r="AG938" s="679"/>
      <c r="AH938" s="678">
        <f>'報告書（事業主控）'!AH938</f>
        <v>0</v>
      </c>
      <c r="AI938" s="679"/>
      <c r="AJ938" s="679"/>
      <c r="AK938" s="680"/>
      <c r="AL938" s="407">
        <f>'報告書（事業主控）'!AL938</f>
        <v>0</v>
      </c>
      <c r="AM938" s="677"/>
      <c r="AN938" s="671">
        <f>'報告書（事業主控）'!AN938</f>
        <v>0</v>
      </c>
      <c r="AO938" s="672"/>
      <c r="AP938" s="672"/>
      <c r="AQ938" s="672"/>
      <c r="AR938" s="672"/>
      <c r="AS938" s="75"/>
      <c r="AT938" s="85"/>
    </row>
    <row r="939" spans="2:46" ht="18" customHeight="1">
      <c r="B939" s="430" t="s">
        <v>134</v>
      </c>
      <c r="C939" s="431"/>
      <c r="D939" s="431"/>
      <c r="E939" s="432"/>
      <c r="F939" s="688">
        <f>'報告書（事業主控）'!F939</f>
        <v>0</v>
      </c>
      <c r="G939" s="689"/>
      <c r="H939" s="689"/>
      <c r="I939" s="689"/>
      <c r="J939" s="689"/>
      <c r="K939" s="689"/>
      <c r="L939" s="689"/>
      <c r="M939" s="689"/>
      <c r="N939" s="690"/>
      <c r="O939" s="786" t="s">
        <v>62</v>
      </c>
      <c r="P939" s="787"/>
      <c r="Q939" s="787"/>
      <c r="R939" s="787"/>
      <c r="S939" s="787"/>
      <c r="T939" s="787"/>
      <c r="U939" s="788"/>
      <c r="V939" s="674">
        <f>'報告書（事業主控）'!V939</f>
        <v>0</v>
      </c>
      <c r="W939" s="675"/>
      <c r="X939" s="675"/>
      <c r="Y939" s="676"/>
      <c r="Z939" s="70"/>
      <c r="AA939" s="113"/>
      <c r="AB939" s="113"/>
      <c r="AC939" s="97"/>
      <c r="AD939" s="70"/>
      <c r="AE939" s="113"/>
      <c r="AF939" s="113"/>
      <c r="AG939" s="97"/>
      <c r="AH939" s="674">
        <f>'報告書（事業主控）'!AH939</f>
        <v>0</v>
      </c>
      <c r="AI939" s="675"/>
      <c r="AJ939" s="675"/>
      <c r="AK939" s="676"/>
      <c r="AL939" s="70"/>
      <c r="AM939" s="71"/>
      <c r="AN939" s="674">
        <f>'報告書（事業主控）'!AN939</f>
        <v>0</v>
      </c>
      <c r="AO939" s="675"/>
      <c r="AP939" s="675"/>
      <c r="AQ939" s="675"/>
      <c r="AR939" s="675"/>
      <c r="AS939" s="114"/>
      <c r="AT939" s="85"/>
    </row>
    <row r="940" spans="2:46" ht="18" customHeight="1">
      <c r="B940" s="433"/>
      <c r="C940" s="434"/>
      <c r="D940" s="434"/>
      <c r="E940" s="435"/>
      <c r="F940" s="691"/>
      <c r="G940" s="692"/>
      <c r="H940" s="692"/>
      <c r="I940" s="692"/>
      <c r="J940" s="692"/>
      <c r="K940" s="692"/>
      <c r="L940" s="692"/>
      <c r="M940" s="692"/>
      <c r="N940" s="693"/>
      <c r="O940" s="789"/>
      <c r="P940" s="790"/>
      <c r="Q940" s="790"/>
      <c r="R940" s="790"/>
      <c r="S940" s="790"/>
      <c r="T940" s="790"/>
      <c r="U940" s="791"/>
      <c r="V940" s="401">
        <f>'報告書（事業主控）'!V940</f>
        <v>0</v>
      </c>
      <c r="W940" s="640"/>
      <c r="X940" s="640"/>
      <c r="Y940" s="643"/>
      <c r="Z940" s="401">
        <f>'報告書（事業主控）'!Z940</f>
        <v>0</v>
      </c>
      <c r="AA940" s="641"/>
      <c r="AB940" s="641"/>
      <c r="AC940" s="642"/>
      <c r="AD940" s="401">
        <f>'報告書（事業主控）'!AD940</f>
        <v>0</v>
      </c>
      <c r="AE940" s="641"/>
      <c r="AF940" s="641"/>
      <c r="AG940" s="642"/>
      <c r="AH940" s="401">
        <f>'報告書（事業主控）'!AH940</f>
        <v>0</v>
      </c>
      <c r="AI940" s="402"/>
      <c r="AJ940" s="402"/>
      <c r="AK940" s="402"/>
      <c r="AL940" s="340"/>
      <c r="AM940" s="341"/>
      <c r="AN940" s="401">
        <f>'報告書（事業主控）'!AN940</f>
        <v>0</v>
      </c>
      <c r="AO940" s="640"/>
      <c r="AP940" s="640"/>
      <c r="AQ940" s="640"/>
      <c r="AR940" s="640"/>
      <c r="AS940" s="327"/>
      <c r="AT940" s="85"/>
    </row>
    <row r="941" spans="2:46" ht="18" customHeight="1">
      <c r="B941" s="436"/>
      <c r="C941" s="437"/>
      <c r="D941" s="437"/>
      <c r="E941" s="438"/>
      <c r="F941" s="694"/>
      <c r="G941" s="695"/>
      <c r="H941" s="695"/>
      <c r="I941" s="695"/>
      <c r="J941" s="695"/>
      <c r="K941" s="695"/>
      <c r="L941" s="695"/>
      <c r="M941" s="695"/>
      <c r="N941" s="696"/>
      <c r="O941" s="792"/>
      <c r="P941" s="793"/>
      <c r="Q941" s="793"/>
      <c r="R941" s="793"/>
      <c r="S941" s="793"/>
      <c r="T941" s="793"/>
      <c r="U941" s="794"/>
      <c r="V941" s="671">
        <f>'報告書（事業主控）'!V941</f>
        <v>0</v>
      </c>
      <c r="W941" s="672"/>
      <c r="X941" s="672"/>
      <c r="Y941" s="673"/>
      <c r="Z941" s="671">
        <f>'報告書（事業主控）'!Z941</f>
        <v>0</v>
      </c>
      <c r="AA941" s="672"/>
      <c r="AB941" s="672"/>
      <c r="AC941" s="673"/>
      <c r="AD941" s="671">
        <f>'報告書（事業主控）'!AD941</f>
        <v>0</v>
      </c>
      <c r="AE941" s="672"/>
      <c r="AF941" s="672"/>
      <c r="AG941" s="673"/>
      <c r="AH941" s="671">
        <f>'報告書（事業主控）'!AH941</f>
        <v>0</v>
      </c>
      <c r="AI941" s="672"/>
      <c r="AJ941" s="672"/>
      <c r="AK941" s="673"/>
      <c r="AL941" s="74"/>
      <c r="AM941" s="75"/>
      <c r="AN941" s="671">
        <f>'報告書（事業主控）'!AN941</f>
        <v>0</v>
      </c>
      <c r="AO941" s="672"/>
      <c r="AP941" s="672"/>
      <c r="AQ941" s="672"/>
      <c r="AR941" s="672"/>
      <c r="AS941" s="75"/>
      <c r="AT941" s="85"/>
    </row>
    <row r="942" spans="2:46" ht="18" customHeight="1">
      <c r="AN942" s="670">
        <f>'報告書（事業主控）'!AN942:AR942</f>
        <v>0</v>
      </c>
      <c r="AO942" s="670"/>
      <c r="AP942" s="670"/>
      <c r="AQ942" s="670"/>
      <c r="AR942" s="670"/>
      <c r="AS942" s="85"/>
      <c r="AT942" s="85"/>
    </row>
    <row r="943" spans="2:46" ht="31.5" customHeight="1">
      <c r="AN943" s="132"/>
      <c r="AO943" s="132"/>
      <c r="AP943" s="132"/>
      <c r="AQ943" s="132"/>
      <c r="AR943" s="132"/>
      <c r="AS943" s="85"/>
      <c r="AT943" s="85"/>
    </row>
    <row r="944" spans="2:46" ht="7.5" customHeight="1">
      <c r="X944" s="84"/>
      <c r="Y944" s="84"/>
      <c r="Z944" s="85"/>
      <c r="AA944" s="85"/>
      <c r="AB944" s="85"/>
      <c r="AC944" s="85"/>
      <c r="AD944" s="85"/>
      <c r="AE944" s="85"/>
      <c r="AF944" s="85"/>
      <c r="AG944" s="85"/>
      <c r="AH944" s="85"/>
      <c r="AI944" s="85"/>
      <c r="AJ944" s="85"/>
      <c r="AK944" s="85"/>
      <c r="AL944" s="85"/>
      <c r="AM944" s="85"/>
      <c r="AN944" s="85"/>
      <c r="AO944" s="85"/>
      <c r="AP944" s="85"/>
      <c r="AQ944" s="85"/>
      <c r="AR944" s="85"/>
      <c r="AS944" s="85"/>
    </row>
    <row r="945" spans="2:46" ht="10.5" customHeight="1">
      <c r="X945" s="84"/>
      <c r="Y945" s="84"/>
      <c r="Z945" s="85"/>
      <c r="AA945" s="85"/>
      <c r="AB945" s="85"/>
      <c r="AC945" s="85"/>
      <c r="AD945" s="85"/>
      <c r="AE945" s="85"/>
      <c r="AF945" s="85"/>
      <c r="AG945" s="85"/>
      <c r="AH945" s="85"/>
      <c r="AI945" s="85"/>
      <c r="AJ945" s="85"/>
      <c r="AK945" s="85"/>
      <c r="AL945" s="85"/>
      <c r="AM945" s="85"/>
      <c r="AN945" s="85"/>
      <c r="AO945" s="85"/>
      <c r="AP945" s="85"/>
      <c r="AQ945" s="85"/>
      <c r="AR945" s="85"/>
      <c r="AS945" s="85"/>
    </row>
    <row r="946" spans="2:46" ht="5.25" customHeight="1">
      <c r="X946" s="84"/>
      <c r="Y946" s="84"/>
      <c r="Z946" s="85"/>
      <c r="AA946" s="85"/>
      <c r="AB946" s="85"/>
      <c r="AC946" s="85"/>
      <c r="AD946" s="85"/>
      <c r="AE946" s="85"/>
      <c r="AF946" s="85"/>
      <c r="AG946" s="85"/>
      <c r="AH946" s="85"/>
      <c r="AI946" s="85"/>
      <c r="AJ946" s="85"/>
      <c r="AK946" s="85"/>
      <c r="AL946" s="85"/>
      <c r="AM946" s="85"/>
      <c r="AN946" s="85"/>
      <c r="AO946" s="85"/>
      <c r="AP946" s="85"/>
      <c r="AQ946" s="85"/>
      <c r="AR946" s="85"/>
      <c r="AS946" s="85"/>
    </row>
    <row r="947" spans="2:46" ht="5.25" customHeight="1">
      <c r="X947" s="84"/>
      <c r="Y947" s="84"/>
      <c r="Z947" s="85"/>
      <c r="AA947" s="85"/>
      <c r="AB947" s="85"/>
      <c r="AC947" s="85"/>
      <c r="AD947" s="85"/>
      <c r="AE947" s="85"/>
      <c r="AF947" s="85"/>
      <c r="AG947" s="85"/>
      <c r="AH947" s="85"/>
      <c r="AI947" s="85"/>
      <c r="AJ947" s="85"/>
      <c r="AK947" s="85"/>
      <c r="AL947" s="85"/>
      <c r="AM947" s="85"/>
      <c r="AN947" s="85"/>
      <c r="AO947" s="85"/>
      <c r="AP947" s="85"/>
      <c r="AQ947" s="85"/>
      <c r="AR947" s="85"/>
      <c r="AS947" s="85"/>
    </row>
    <row r="948" spans="2:46" ht="5.25" customHeight="1">
      <c r="X948" s="84"/>
      <c r="Y948" s="84"/>
      <c r="Z948" s="85"/>
      <c r="AA948" s="85"/>
      <c r="AB948" s="85"/>
      <c r="AC948" s="85"/>
      <c r="AD948" s="85"/>
      <c r="AE948" s="85"/>
      <c r="AF948" s="85"/>
      <c r="AG948" s="85"/>
      <c r="AH948" s="85"/>
      <c r="AI948" s="85"/>
      <c r="AJ948" s="85"/>
      <c r="AK948" s="85"/>
      <c r="AL948" s="85"/>
      <c r="AM948" s="85"/>
      <c r="AN948" s="85"/>
      <c r="AO948" s="85"/>
      <c r="AP948" s="85"/>
      <c r="AQ948" s="85"/>
      <c r="AR948" s="85"/>
      <c r="AS948" s="85"/>
    </row>
    <row r="949" spans="2:46" ht="5.25" customHeight="1">
      <c r="X949" s="84"/>
      <c r="Y949" s="84"/>
      <c r="Z949" s="85"/>
      <c r="AA949" s="85"/>
      <c r="AB949" s="85"/>
      <c r="AC949" s="85"/>
      <c r="AD949" s="85"/>
      <c r="AE949" s="85"/>
      <c r="AF949" s="85"/>
      <c r="AG949" s="85"/>
      <c r="AH949" s="85"/>
      <c r="AI949" s="85"/>
      <c r="AJ949" s="85"/>
      <c r="AK949" s="85"/>
      <c r="AL949" s="85"/>
      <c r="AM949" s="85"/>
      <c r="AN949" s="85"/>
      <c r="AO949" s="85"/>
      <c r="AP949" s="85"/>
      <c r="AQ949" s="85"/>
      <c r="AR949" s="85"/>
      <c r="AS949" s="85"/>
    </row>
    <row r="950" spans="2:46" ht="17.25" customHeight="1">
      <c r="B950" s="86" t="s">
        <v>50</v>
      </c>
      <c r="L950" s="85"/>
      <c r="M950" s="85"/>
      <c r="N950" s="85"/>
      <c r="O950" s="85"/>
      <c r="P950" s="85"/>
      <c r="Q950" s="85"/>
      <c r="R950" s="85"/>
      <c r="S950" s="87"/>
      <c r="T950" s="87"/>
      <c r="U950" s="87"/>
      <c r="V950" s="87"/>
      <c r="W950" s="87"/>
      <c r="X950" s="85"/>
      <c r="Y950" s="85"/>
      <c r="Z950" s="85"/>
      <c r="AA950" s="85"/>
      <c r="AB950" s="85"/>
      <c r="AC950" s="85"/>
      <c r="AL950" s="88"/>
      <c r="AM950" s="88"/>
      <c r="AN950" s="88"/>
      <c r="AO950" s="88"/>
    </row>
    <row r="951" spans="2:46" ht="12.75" customHeight="1">
      <c r="L951" s="85"/>
      <c r="M951" s="89"/>
      <c r="N951" s="89"/>
      <c r="O951" s="89"/>
      <c r="P951" s="89"/>
      <c r="Q951" s="89"/>
      <c r="R951" s="89"/>
      <c r="S951" s="89"/>
      <c r="T951" s="90"/>
      <c r="U951" s="90"/>
      <c r="V951" s="90"/>
      <c r="W951" s="90"/>
      <c r="X951" s="90"/>
      <c r="Y951" s="90"/>
      <c r="Z951" s="90"/>
      <c r="AA951" s="89"/>
      <c r="AB951" s="89"/>
      <c r="AC951" s="89"/>
      <c r="AL951" s="88"/>
      <c r="AM951" s="850" t="s">
        <v>327</v>
      </c>
      <c r="AN951" s="851"/>
      <c r="AO951" s="851"/>
      <c r="AP951" s="852"/>
    </row>
    <row r="952" spans="2:46" ht="12.75" customHeight="1">
      <c r="L952" s="85"/>
      <c r="M952" s="89"/>
      <c r="N952" s="89"/>
      <c r="O952" s="89"/>
      <c r="P952" s="89"/>
      <c r="Q952" s="89"/>
      <c r="R952" s="89"/>
      <c r="S952" s="89"/>
      <c r="T952" s="90"/>
      <c r="U952" s="90"/>
      <c r="V952" s="90"/>
      <c r="W952" s="90"/>
      <c r="X952" s="90"/>
      <c r="Y952" s="90"/>
      <c r="Z952" s="90"/>
      <c r="AA952" s="89"/>
      <c r="AB952" s="89"/>
      <c r="AC952" s="89"/>
      <c r="AL952" s="88"/>
      <c r="AM952" s="853"/>
      <c r="AN952" s="854"/>
      <c r="AO952" s="854"/>
      <c r="AP952" s="855"/>
    </row>
    <row r="953" spans="2:46" ht="12.75" customHeight="1">
      <c r="L953" s="85"/>
      <c r="M953" s="89"/>
      <c r="N953" s="89"/>
      <c r="O953" s="89"/>
      <c r="P953" s="89"/>
      <c r="Q953" s="89"/>
      <c r="R953" s="89"/>
      <c r="S953" s="89"/>
      <c r="T953" s="89"/>
      <c r="U953" s="89"/>
      <c r="V953" s="89"/>
      <c r="W953" s="89"/>
      <c r="X953" s="89"/>
      <c r="Y953" s="89"/>
      <c r="Z953" s="89"/>
      <c r="AA953" s="89"/>
      <c r="AB953" s="89"/>
      <c r="AC953" s="89"/>
      <c r="AL953" s="88"/>
      <c r="AM953" s="88"/>
      <c r="AN953" s="396"/>
      <c r="AO953" s="396"/>
    </row>
    <row r="954" spans="2:46" ht="6" customHeight="1">
      <c r="L954" s="85"/>
      <c r="M954" s="89"/>
      <c r="N954" s="89"/>
      <c r="O954" s="89"/>
      <c r="P954" s="89"/>
      <c r="Q954" s="89"/>
      <c r="R954" s="89"/>
      <c r="S954" s="89"/>
      <c r="T954" s="89"/>
      <c r="U954" s="89"/>
      <c r="V954" s="89"/>
      <c r="W954" s="89"/>
      <c r="X954" s="89"/>
      <c r="Y954" s="89"/>
      <c r="Z954" s="89"/>
      <c r="AA954" s="89"/>
      <c r="AB954" s="89"/>
      <c r="AC954" s="89"/>
      <c r="AL954" s="88"/>
      <c r="AM954" s="88"/>
    </row>
    <row r="955" spans="2:46" ht="12.75" customHeight="1">
      <c r="B955" s="725" t="s">
        <v>2</v>
      </c>
      <c r="C955" s="726"/>
      <c r="D955" s="726"/>
      <c r="E955" s="726"/>
      <c r="F955" s="726"/>
      <c r="G955" s="726"/>
      <c r="H955" s="726"/>
      <c r="I955" s="726"/>
      <c r="J955" s="750" t="s">
        <v>10</v>
      </c>
      <c r="K955" s="750"/>
      <c r="L955" s="91" t="s">
        <v>3</v>
      </c>
      <c r="M955" s="750" t="s">
        <v>11</v>
      </c>
      <c r="N955" s="750"/>
      <c r="O955" s="756" t="s">
        <v>12</v>
      </c>
      <c r="P955" s="750"/>
      <c r="Q955" s="750"/>
      <c r="R955" s="750"/>
      <c r="S955" s="750"/>
      <c r="T955" s="750"/>
      <c r="U955" s="750" t="s">
        <v>13</v>
      </c>
      <c r="V955" s="750"/>
      <c r="W955" s="750"/>
      <c r="X955" s="85"/>
      <c r="Y955" s="85"/>
      <c r="Z955" s="85"/>
      <c r="AA955" s="85"/>
      <c r="AB955" s="85"/>
      <c r="AC955" s="85"/>
      <c r="AD955" s="92"/>
      <c r="AE955" s="92"/>
      <c r="AF955" s="92"/>
      <c r="AG955" s="92"/>
      <c r="AH955" s="92"/>
      <c r="AI955" s="92"/>
      <c r="AJ955" s="92"/>
      <c r="AK955" s="85"/>
      <c r="AL955" s="520">
        <f ca="1">$AL$9</f>
        <v>30</v>
      </c>
      <c r="AM955" s="521"/>
      <c r="AN955" s="681" t="s">
        <v>4</v>
      </c>
      <c r="AO955" s="681"/>
      <c r="AP955" s="521">
        <v>24</v>
      </c>
      <c r="AQ955" s="521"/>
      <c r="AR955" s="681" t="s">
        <v>5</v>
      </c>
      <c r="AS955" s="747"/>
      <c r="AT955" s="85"/>
    </row>
    <row r="956" spans="2:46" ht="13.5" customHeight="1">
      <c r="B956" s="726"/>
      <c r="C956" s="726"/>
      <c r="D956" s="726"/>
      <c r="E956" s="726"/>
      <c r="F956" s="726"/>
      <c r="G956" s="726"/>
      <c r="H956" s="726"/>
      <c r="I956" s="726"/>
      <c r="J956" s="535">
        <f>$J$10</f>
        <v>0</v>
      </c>
      <c r="K956" s="473">
        <f>$K$10</f>
        <v>0</v>
      </c>
      <c r="L956" s="537">
        <f>$L$10</f>
        <v>0</v>
      </c>
      <c r="M956" s="476">
        <f>$M$10</f>
        <v>0</v>
      </c>
      <c r="N956" s="473">
        <f>$N$10</f>
        <v>0</v>
      </c>
      <c r="O956" s="476">
        <f>$O$10</f>
        <v>0</v>
      </c>
      <c r="P956" s="470">
        <f>$P$10</f>
        <v>0</v>
      </c>
      <c r="Q956" s="470">
        <f>$Q$10</f>
        <v>0</v>
      </c>
      <c r="R956" s="470">
        <f>$R$10</f>
        <v>0</v>
      </c>
      <c r="S956" s="470">
        <f>$S$10</f>
        <v>0</v>
      </c>
      <c r="T956" s="473">
        <f>$T$10</f>
        <v>0</v>
      </c>
      <c r="U956" s="476">
        <f>$U$10</f>
        <v>0</v>
      </c>
      <c r="V956" s="470">
        <f>$V$10</f>
        <v>0</v>
      </c>
      <c r="W956" s="473">
        <f>$W$10</f>
        <v>0</v>
      </c>
      <c r="X956" s="85"/>
      <c r="Y956" s="85"/>
      <c r="Z956" s="85"/>
      <c r="AA956" s="85"/>
      <c r="AB956" s="85"/>
      <c r="AC956" s="85"/>
      <c r="AD956" s="92"/>
      <c r="AE956" s="92"/>
      <c r="AF956" s="92"/>
      <c r="AG956" s="92"/>
      <c r="AH956" s="92"/>
      <c r="AI956" s="92"/>
      <c r="AJ956" s="92"/>
      <c r="AK956" s="85"/>
      <c r="AL956" s="522"/>
      <c r="AM956" s="523"/>
      <c r="AN956" s="682"/>
      <c r="AO956" s="682"/>
      <c r="AP956" s="523"/>
      <c r="AQ956" s="523"/>
      <c r="AR956" s="682"/>
      <c r="AS956" s="764"/>
      <c r="AT956" s="85"/>
    </row>
    <row r="957" spans="2:46" ht="9" customHeight="1">
      <c r="B957" s="726"/>
      <c r="C957" s="726"/>
      <c r="D957" s="726"/>
      <c r="E957" s="726"/>
      <c r="F957" s="726"/>
      <c r="G957" s="726"/>
      <c r="H957" s="726"/>
      <c r="I957" s="726"/>
      <c r="J957" s="536"/>
      <c r="K957" s="474"/>
      <c r="L957" s="538"/>
      <c r="M957" s="477"/>
      <c r="N957" s="474"/>
      <c r="O957" s="477"/>
      <c r="P957" s="471"/>
      <c r="Q957" s="471"/>
      <c r="R957" s="471"/>
      <c r="S957" s="471"/>
      <c r="T957" s="474"/>
      <c r="U957" s="477"/>
      <c r="V957" s="471"/>
      <c r="W957" s="474"/>
      <c r="X957" s="85"/>
      <c r="Y957" s="85"/>
      <c r="Z957" s="85"/>
      <c r="AA957" s="85"/>
      <c r="AB957" s="85"/>
      <c r="AC957" s="85"/>
      <c r="AD957" s="92"/>
      <c r="AE957" s="92"/>
      <c r="AF957" s="92"/>
      <c r="AG957" s="92"/>
      <c r="AH957" s="92"/>
      <c r="AI957" s="92"/>
      <c r="AJ957" s="92"/>
      <c r="AK957" s="85"/>
      <c r="AL957" s="524"/>
      <c r="AM957" s="525"/>
      <c r="AN957" s="683"/>
      <c r="AO957" s="683"/>
      <c r="AP957" s="525"/>
      <c r="AQ957" s="525"/>
      <c r="AR957" s="683"/>
      <c r="AS957" s="749"/>
      <c r="AT957" s="85"/>
    </row>
    <row r="958" spans="2:46" ht="6" customHeight="1">
      <c r="B958" s="727"/>
      <c r="C958" s="727"/>
      <c r="D958" s="727"/>
      <c r="E958" s="727"/>
      <c r="F958" s="727"/>
      <c r="G958" s="727"/>
      <c r="H958" s="727"/>
      <c r="I958" s="727"/>
      <c r="J958" s="536"/>
      <c r="K958" s="475"/>
      <c r="L958" s="539"/>
      <c r="M958" s="478"/>
      <c r="N958" s="475"/>
      <c r="O958" s="478"/>
      <c r="P958" s="472"/>
      <c r="Q958" s="472"/>
      <c r="R958" s="472"/>
      <c r="S958" s="472"/>
      <c r="T958" s="475"/>
      <c r="U958" s="478"/>
      <c r="V958" s="472"/>
      <c r="W958" s="475"/>
      <c r="X958" s="85"/>
      <c r="Y958" s="85"/>
      <c r="Z958" s="85"/>
      <c r="AA958" s="85"/>
      <c r="AB958" s="85"/>
      <c r="AC958" s="85"/>
      <c r="AD958" s="85"/>
      <c r="AE958" s="85"/>
      <c r="AF958" s="85"/>
      <c r="AG958" s="85"/>
      <c r="AH958" s="85"/>
      <c r="AI958" s="85"/>
      <c r="AJ958" s="85"/>
      <c r="AK958" s="85"/>
      <c r="AT958" s="85"/>
    </row>
    <row r="959" spans="2:46" ht="15" customHeight="1">
      <c r="B959" s="709" t="s">
        <v>51</v>
      </c>
      <c r="C959" s="710"/>
      <c r="D959" s="710"/>
      <c r="E959" s="710"/>
      <c r="F959" s="710"/>
      <c r="G959" s="710"/>
      <c r="H959" s="710"/>
      <c r="I959" s="711"/>
      <c r="J959" s="709" t="s">
        <v>6</v>
      </c>
      <c r="K959" s="710"/>
      <c r="L959" s="710"/>
      <c r="M959" s="710"/>
      <c r="N959" s="718"/>
      <c r="O959" s="721" t="s">
        <v>52</v>
      </c>
      <c r="P959" s="710"/>
      <c r="Q959" s="710"/>
      <c r="R959" s="710"/>
      <c r="S959" s="710"/>
      <c r="T959" s="710"/>
      <c r="U959" s="711"/>
      <c r="V959" s="93" t="s">
        <v>53</v>
      </c>
      <c r="W959" s="94"/>
      <c r="X959" s="94"/>
      <c r="Y959" s="724" t="s">
        <v>54</v>
      </c>
      <c r="Z959" s="724"/>
      <c r="AA959" s="724"/>
      <c r="AB959" s="724"/>
      <c r="AC959" s="724"/>
      <c r="AD959" s="724"/>
      <c r="AE959" s="724"/>
      <c r="AF959" s="724"/>
      <c r="AG959" s="724"/>
      <c r="AH959" s="724"/>
      <c r="AI959" s="94"/>
      <c r="AJ959" s="94"/>
      <c r="AK959" s="95"/>
      <c r="AL959" s="785" t="s">
        <v>55</v>
      </c>
      <c r="AM959" s="785"/>
      <c r="AN959" s="777" t="s">
        <v>61</v>
      </c>
      <c r="AO959" s="777"/>
      <c r="AP959" s="777"/>
      <c r="AQ959" s="777"/>
      <c r="AR959" s="777"/>
      <c r="AS959" s="778"/>
      <c r="AT959" s="85"/>
    </row>
    <row r="960" spans="2:46" ht="13.5" customHeight="1">
      <c r="B960" s="712"/>
      <c r="C960" s="713"/>
      <c r="D960" s="713"/>
      <c r="E960" s="713"/>
      <c r="F960" s="713"/>
      <c r="G960" s="713"/>
      <c r="H960" s="713"/>
      <c r="I960" s="714"/>
      <c r="J960" s="712"/>
      <c r="K960" s="713"/>
      <c r="L960" s="713"/>
      <c r="M960" s="713"/>
      <c r="N960" s="719"/>
      <c r="O960" s="722"/>
      <c r="P960" s="713"/>
      <c r="Q960" s="713"/>
      <c r="R960" s="713"/>
      <c r="S960" s="713"/>
      <c r="T960" s="713"/>
      <c r="U960" s="714"/>
      <c r="V960" s="728" t="s">
        <v>7</v>
      </c>
      <c r="W960" s="729"/>
      <c r="X960" s="729"/>
      <c r="Y960" s="730"/>
      <c r="Z960" s="734" t="s">
        <v>16</v>
      </c>
      <c r="AA960" s="735"/>
      <c r="AB960" s="735"/>
      <c r="AC960" s="736"/>
      <c r="AD960" s="740" t="s">
        <v>17</v>
      </c>
      <c r="AE960" s="741"/>
      <c r="AF960" s="741"/>
      <c r="AG960" s="742"/>
      <c r="AH960" s="746" t="s">
        <v>135</v>
      </c>
      <c r="AI960" s="681"/>
      <c r="AJ960" s="681"/>
      <c r="AK960" s="747"/>
      <c r="AL960" s="684" t="s">
        <v>18</v>
      </c>
      <c r="AM960" s="685"/>
      <c r="AN960" s="757" t="s">
        <v>19</v>
      </c>
      <c r="AO960" s="758"/>
      <c r="AP960" s="758"/>
      <c r="AQ960" s="758"/>
      <c r="AR960" s="759"/>
      <c r="AS960" s="760"/>
      <c r="AT960" s="85"/>
    </row>
    <row r="961" spans="2:46" ht="13.5" customHeight="1">
      <c r="B961" s="808"/>
      <c r="C961" s="809"/>
      <c r="D961" s="809"/>
      <c r="E961" s="809"/>
      <c r="F961" s="809"/>
      <c r="G961" s="809"/>
      <c r="H961" s="809"/>
      <c r="I961" s="810"/>
      <c r="J961" s="808"/>
      <c r="K961" s="809"/>
      <c r="L961" s="809"/>
      <c r="M961" s="809"/>
      <c r="N961" s="811"/>
      <c r="O961" s="820"/>
      <c r="P961" s="809"/>
      <c r="Q961" s="809"/>
      <c r="R961" s="809"/>
      <c r="S961" s="809"/>
      <c r="T961" s="809"/>
      <c r="U961" s="810"/>
      <c r="V961" s="731"/>
      <c r="W961" s="732"/>
      <c r="X961" s="732"/>
      <c r="Y961" s="733"/>
      <c r="Z961" s="737"/>
      <c r="AA961" s="738"/>
      <c r="AB961" s="738"/>
      <c r="AC961" s="739"/>
      <c r="AD961" s="743"/>
      <c r="AE961" s="744"/>
      <c r="AF961" s="744"/>
      <c r="AG961" s="745"/>
      <c r="AH961" s="748"/>
      <c r="AI961" s="683"/>
      <c r="AJ961" s="683"/>
      <c r="AK961" s="749"/>
      <c r="AL961" s="686"/>
      <c r="AM961" s="687"/>
      <c r="AN961" s="799"/>
      <c r="AO961" s="799"/>
      <c r="AP961" s="799"/>
      <c r="AQ961" s="799"/>
      <c r="AR961" s="799"/>
      <c r="AS961" s="800"/>
      <c r="AT961" s="85"/>
    </row>
    <row r="962" spans="2:46" ht="18" customHeight="1">
      <c r="B962" s="751">
        <f>'報告書（事業主控）'!B962</f>
        <v>0</v>
      </c>
      <c r="C962" s="752"/>
      <c r="D962" s="752"/>
      <c r="E962" s="752"/>
      <c r="F962" s="752"/>
      <c r="G962" s="752"/>
      <c r="H962" s="752"/>
      <c r="I962" s="753"/>
      <c r="J962" s="751">
        <f>'報告書（事業主控）'!J962</f>
        <v>0</v>
      </c>
      <c r="K962" s="752"/>
      <c r="L962" s="752"/>
      <c r="M962" s="752"/>
      <c r="N962" s="754"/>
      <c r="O962" s="106">
        <f>'報告書（事業主控）'!O962</f>
        <v>0</v>
      </c>
      <c r="P962" s="107" t="s">
        <v>45</v>
      </c>
      <c r="Q962" s="106">
        <f>'報告書（事業主控）'!Q962</f>
        <v>0</v>
      </c>
      <c r="R962" s="107" t="s">
        <v>46</v>
      </c>
      <c r="S962" s="106">
        <f>'報告書（事業主控）'!S962</f>
        <v>0</v>
      </c>
      <c r="T962" s="755" t="s">
        <v>47</v>
      </c>
      <c r="U962" s="755"/>
      <c r="V962" s="707">
        <f>'報告書（事業主控）'!V962</f>
        <v>0</v>
      </c>
      <c r="W962" s="708"/>
      <c r="X962" s="708"/>
      <c r="Y962" s="96" t="s">
        <v>8</v>
      </c>
      <c r="Z962" s="70"/>
      <c r="AA962" s="113"/>
      <c r="AB962" s="113"/>
      <c r="AC962" s="96" t="s">
        <v>8</v>
      </c>
      <c r="AD962" s="70"/>
      <c r="AE962" s="113"/>
      <c r="AF962" s="113"/>
      <c r="AG962" s="96" t="s">
        <v>8</v>
      </c>
      <c r="AH962" s="815">
        <f>'報告書（事業主控）'!AH962</f>
        <v>0</v>
      </c>
      <c r="AI962" s="816"/>
      <c r="AJ962" s="816"/>
      <c r="AK962" s="817"/>
      <c r="AL962" s="70"/>
      <c r="AM962" s="71"/>
      <c r="AN962" s="674">
        <f>'報告書（事業主控）'!AN962</f>
        <v>0</v>
      </c>
      <c r="AO962" s="675"/>
      <c r="AP962" s="675"/>
      <c r="AQ962" s="675"/>
      <c r="AR962" s="675"/>
      <c r="AS962" s="109" t="s">
        <v>8</v>
      </c>
      <c r="AT962" s="85"/>
    </row>
    <row r="963" spans="2:46" ht="18" customHeight="1">
      <c r="B963" s="700"/>
      <c r="C963" s="701"/>
      <c r="D963" s="701"/>
      <c r="E963" s="701"/>
      <c r="F963" s="701"/>
      <c r="G963" s="701"/>
      <c r="H963" s="701"/>
      <c r="I963" s="702"/>
      <c r="J963" s="700"/>
      <c r="K963" s="701"/>
      <c r="L963" s="701"/>
      <c r="M963" s="701"/>
      <c r="N963" s="704"/>
      <c r="O963" s="115">
        <f>'報告書（事業主控）'!O963</f>
        <v>0</v>
      </c>
      <c r="P963" s="116" t="s">
        <v>45</v>
      </c>
      <c r="Q963" s="115">
        <f>'報告書（事業主控）'!Q963</f>
        <v>0</v>
      </c>
      <c r="R963" s="116" t="s">
        <v>46</v>
      </c>
      <c r="S963" s="115">
        <f>'報告書（事業主控）'!S963</f>
        <v>0</v>
      </c>
      <c r="T963" s="706" t="s">
        <v>48</v>
      </c>
      <c r="U963" s="706"/>
      <c r="V963" s="671">
        <f>'報告書（事業主控）'!V963</f>
        <v>0</v>
      </c>
      <c r="W963" s="672"/>
      <c r="X963" s="672"/>
      <c r="Y963" s="672"/>
      <c r="Z963" s="671">
        <f>'報告書（事業主控）'!Z963</f>
        <v>0</v>
      </c>
      <c r="AA963" s="672"/>
      <c r="AB963" s="672"/>
      <c r="AC963" s="672"/>
      <c r="AD963" s="671">
        <f>'報告書（事業主控）'!AD963</f>
        <v>0</v>
      </c>
      <c r="AE963" s="672"/>
      <c r="AF963" s="672"/>
      <c r="AG963" s="672"/>
      <c r="AH963" s="671">
        <f>'報告書（事業主控）'!AH963</f>
        <v>0</v>
      </c>
      <c r="AI963" s="672"/>
      <c r="AJ963" s="672"/>
      <c r="AK963" s="673"/>
      <c r="AL963" s="407">
        <f>'報告書（事業主控）'!AL963</f>
        <v>0</v>
      </c>
      <c r="AM963" s="677"/>
      <c r="AN963" s="671">
        <f>'報告書（事業主控）'!AN963</f>
        <v>0</v>
      </c>
      <c r="AO963" s="672"/>
      <c r="AP963" s="672"/>
      <c r="AQ963" s="672"/>
      <c r="AR963" s="672"/>
      <c r="AS963" s="75"/>
      <c r="AT963" s="85"/>
    </row>
    <row r="964" spans="2:46" ht="18" customHeight="1">
      <c r="B964" s="697">
        <f>'報告書（事業主控）'!B964</f>
        <v>0</v>
      </c>
      <c r="C964" s="698"/>
      <c r="D964" s="698"/>
      <c r="E964" s="698"/>
      <c r="F964" s="698"/>
      <c r="G964" s="698"/>
      <c r="H964" s="698"/>
      <c r="I964" s="699"/>
      <c r="J964" s="697">
        <f>'報告書（事業主控）'!J964</f>
        <v>0</v>
      </c>
      <c r="K964" s="698"/>
      <c r="L964" s="698"/>
      <c r="M964" s="698"/>
      <c r="N964" s="703"/>
      <c r="O964" s="110">
        <f>'報告書（事業主控）'!O964</f>
        <v>0</v>
      </c>
      <c r="P964" s="92" t="s">
        <v>45</v>
      </c>
      <c r="Q964" s="110">
        <f>'報告書（事業主控）'!Q964</f>
        <v>0</v>
      </c>
      <c r="R964" s="92" t="s">
        <v>46</v>
      </c>
      <c r="S964" s="110">
        <f>'報告書（事業主控）'!S964</f>
        <v>0</v>
      </c>
      <c r="T964" s="705" t="s">
        <v>47</v>
      </c>
      <c r="U964" s="705"/>
      <c r="V964" s="707">
        <f>'報告書（事業主控）'!V964</f>
        <v>0</v>
      </c>
      <c r="W964" s="708"/>
      <c r="X964" s="708"/>
      <c r="Y964" s="97"/>
      <c r="Z964" s="70"/>
      <c r="AA964" s="113"/>
      <c r="AB964" s="113"/>
      <c r="AC964" s="97"/>
      <c r="AD964" s="70"/>
      <c r="AE964" s="113"/>
      <c r="AF964" s="113"/>
      <c r="AG964" s="97"/>
      <c r="AH964" s="674">
        <f>'報告書（事業主控）'!AH964</f>
        <v>0</v>
      </c>
      <c r="AI964" s="675"/>
      <c r="AJ964" s="675"/>
      <c r="AK964" s="676"/>
      <c r="AL964" s="70"/>
      <c r="AM964" s="71"/>
      <c r="AN964" s="674">
        <f>'報告書（事業主控）'!AN964</f>
        <v>0</v>
      </c>
      <c r="AO964" s="675"/>
      <c r="AP964" s="675"/>
      <c r="AQ964" s="675"/>
      <c r="AR964" s="675"/>
      <c r="AS964" s="114"/>
      <c r="AT964" s="85"/>
    </row>
    <row r="965" spans="2:46" ht="18" customHeight="1">
      <c r="B965" s="700"/>
      <c r="C965" s="701"/>
      <c r="D965" s="701"/>
      <c r="E965" s="701"/>
      <c r="F965" s="701"/>
      <c r="G965" s="701"/>
      <c r="H965" s="701"/>
      <c r="I965" s="702"/>
      <c r="J965" s="700"/>
      <c r="K965" s="701"/>
      <c r="L965" s="701"/>
      <c r="M965" s="701"/>
      <c r="N965" s="704"/>
      <c r="O965" s="115">
        <f>'報告書（事業主控）'!O965</f>
        <v>0</v>
      </c>
      <c r="P965" s="116" t="s">
        <v>45</v>
      </c>
      <c r="Q965" s="115">
        <f>'報告書（事業主控）'!Q965</f>
        <v>0</v>
      </c>
      <c r="R965" s="116" t="s">
        <v>46</v>
      </c>
      <c r="S965" s="115">
        <f>'報告書（事業主控）'!S965</f>
        <v>0</v>
      </c>
      <c r="T965" s="706" t="s">
        <v>48</v>
      </c>
      <c r="U965" s="706"/>
      <c r="V965" s="678">
        <f>'報告書（事業主控）'!V965</f>
        <v>0</v>
      </c>
      <c r="W965" s="679"/>
      <c r="X965" s="679"/>
      <c r="Y965" s="679"/>
      <c r="Z965" s="678">
        <f>'報告書（事業主控）'!Z965</f>
        <v>0</v>
      </c>
      <c r="AA965" s="679"/>
      <c r="AB965" s="679"/>
      <c r="AC965" s="679"/>
      <c r="AD965" s="678">
        <f>'報告書（事業主控）'!AD965</f>
        <v>0</v>
      </c>
      <c r="AE965" s="679"/>
      <c r="AF965" s="679"/>
      <c r="AG965" s="679"/>
      <c r="AH965" s="678">
        <f>'報告書（事業主控）'!AH965</f>
        <v>0</v>
      </c>
      <c r="AI965" s="679"/>
      <c r="AJ965" s="679"/>
      <c r="AK965" s="680"/>
      <c r="AL965" s="407">
        <f>'報告書（事業主控）'!AL965</f>
        <v>0</v>
      </c>
      <c r="AM965" s="677"/>
      <c r="AN965" s="671">
        <f>'報告書（事業主控）'!AN965</f>
        <v>0</v>
      </c>
      <c r="AO965" s="672"/>
      <c r="AP965" s="672"/>
      <c r="AQ965" s="672"/>
      <c r="AR965" s="672"/>
      <c r="AS965" s="75"/>
      <c r="AT965" s="85"/>
    </row>
    <row r="966" spans="2:46" ht="18" customHeight="1">
      <c r="B966" s="697">
        <f>'報告書（事業主控）'!B966</f>
        <v>0</v>
      </c>
      <c r="C966" s="698"/>
      <c r="D966" s="698"/>
      <c r="E966" s="698"/>
      <c r="F966" s="698"/>
      <c r="G966" s="698"/>
      <c r="H966" s="698"/>
      <c r="I966" s="699"/>
      <c r="J966" s="697">
        <f>'報告書（事業主控）'!J966</f>
        <v>0</v>
      </c>
      <c r="K966" s="698"/>
      <c r="L966" s="698"/>
      <c r="M966" s="698"/>
      <c r="N966" s="703"/>
      <c r="O966" s="110">
        <f>'報告書（事業主控）'!O966</f>
        <v>0</v>
      </c>
      <c r="P966" s="92" t="s">
        <v>45</v>
      </c>
      <c r="Q966" s="110">
        <f>'報告書（事業主控）'!Q966</f>
        <v>0</v>
      </c>
      <c r="R966" s="92" t="s">
        <v>46</v>
      </c>
      <c r="S966" s="110">
        <f>'報告書（事業主控）'!S966</f>
        <v>0</v>
      </c>
      <c r="T966" s="705" t="s">
        <v>47</v>
      </c>
      <c r="U966" s="705"/>
      <c r="V966" s="707">
        <f>'報告書（事業主控）'!V966</f>
        <v>0</v>
      </c>
      <c r="W966" s="708"/>
      <c r="X966" s="708"/>
      <c r="Y966" s="97"/>
      <c r="Z966" s="70"/>
      <c r="AA966" s="113"/>
      <c r="AB966" s="113"/>
      <c r="AC966" s="97"/>
      <c r="AD966" s="70"/>
      <c r="AE966" s="113"/>
      <c r="AF966" s="113"/>
      <c r="AG966" s="97"/>
      <c r="AH966" s="674">
        <f>'報告書（事業主控）'!AH966</f>
        <v>0</v>
      </c>
      <c r="AI966" s="675"/>
      <c r="AJ966" s="675"/>
      <c r="AK966" s="676"/>
      <c r="AL966" s="70"/>
      <c r="AM966" s="71"/>
      <c r="AN966" s="674">
        <f>'報告書（事業主控）'!AN966</f>
        <v>0</v>
      </c>
      <c r="AO966" s="675"/>
      <c r="AP966" s="675"/>
      <c r="AQ966" s="675"/>
      <c r="AR966" s="675"/>
      <c r="AS966" s="114"/>
      <c r="AT966" s="85"/>
    </row>
    <row r="967" spans="2:46" ht="18" customHeight="1">
      <c r="B967" s="700"/>
      <c r="C967" s="701"/>
      <c r="D967" s="701"/>
      <c r="E967" s="701"/>
      <c r="F967" s="701"/>
      <c r="G967" s="701"/>
      <c r="H967" s="701"/>
      <c r="I967" s="702"/>
      <c r="J967" s="700"/>
      <c r="K967" s="701"/>
      <c r="L967" s="701"/>
      <c r="M967" s="701"/>
      <c r="N967" s="704"/>
      <c r="O967" s="115">
        <f>'報告書（事業主控）'!O967</f>
        <v>0</v>
      </c>
      <c r="P967" s="116" t="s">
        <v>45</v>
      </c>
      <c r="Q967" s="115">
        <f>'報告書（事業主控）'!Q967</f>
        <v>0</v>
      </c>
      <c r="R967" s="116" t="s">
        <v>46</v>
      </c>
      <c r="S967" s="115">
        <f>'報告書（事業主控）'!S967</f>
        <v>0</v>
      </c>
      <c r="T967" s="706" t="s">
        <v>48</v>
      </c>
      <c r="U967" s="706"/>
      <c r="V967" s="678">
        <f>'報告書（事業主控）'!V967</f>
        <v>0</v>
      </c>
      <c r="W967" s="679"/>
      <c r="X967" s="679"/>
      <c r="Y967" s="679"/>
      <c r="Z967" s="678">
        <f>'報告書（事業主控）'!Z967</f>
        <v>0</v>
      </c>
      <c r="AA967" s="679"/>
      <c r="AB967" s="679"/>
      <c r="AC967" s="679"/>
      <c r="AD967" s="678">
        <f>'報告書（事業主控）'!AD967</f>
        <v>0</v>
      </c>
      <c r="AE967" s="679"/>
      <c r="AF967" s="679"/>
      <c r="AG967" s="679"/>
      <c r="AH967" s="678">
        <f>'報告書（事業主控）'!AH967</f>
        <v>0</v>
      </c>
      <c r="AI967" s="679"/>
      <c r="AJ967" s="679"/>
      <c r="AK967" s="680"/>
      <c r="AL967" s="407">
        <f>'報告書（事業主控）'!AL967</f>
        <v>0</v>
      </c>
      <c r="AM967" s="677"/>
      <c r="AN967" s="671">
        <f>'報告書（事業主控）'!AN967</f>
        <v>0</v>
      </c>
      <c r="AO967" s="672"/>
      <c r="AP967" s="672"/>
      <c r="AQ967" s="672"/>
      <c r="AR967" s="672"/>
      <c r="AS967" s="75"/>
      <c r="AT967" s="85"/>
    </row>
    <row r="968" spans="2:46" ht="18" customHeight="1">
      <c r="B968" s="697">
        <f>'報告書（事業主控）'!B968</f>
        <v>0</v>
      </c>
      <c r="C968" s="698"/>
      <c r="D968" s="698"/>
      <c r="E968" s="698"/>
      <c r="F968" s="698"/>
      <c r="G968" s="698"/>
      <c r="H968" s="698"/>
      <c r="I968" s="699"/>
      <c r="J968" s="697">
        <f>'報告書（事業主控）'!J968</f>
        <v>0</v>
      </c>
      <c r="K968" s="698"/>
      <c r="L968" s="698"/>
      <c r="M968" s="698"/>
      <c r="N968" s="703"/>
      <c r="O968" s="110">
        <f>'報告書（事業主控）'!O968</f>
        <v>0</v>
      </c>
      <c r="P968" s="92" t="s">
        <v>45</v>
      </c>
      <c r="Q968" s="110">
        <f>'報告書（事業主控）'!Q968</f>
        <v>0</v>
      </c>
      <c r="R968" s="92" t="s">
        <v>46</v>
      </c>
      <c r="S968" s="110">
        <f>'報告書（事業主控）'!S968</f>
        <v>0</v>
      </c>
      <c r="T968" s="705" t="s">
        <v>47</v>
      </c>
      <c r="U968" s="705"/>
      <c r="V968" s="707">
        <f>'報告書（事業主控）'!V968</f>
        <v>0</v>
      </c>
      <c r="W968" s="708"/>
      <c r="X968" s="708"/>
      <c r="Y968" s="97"/>
      <c r="Z968" s="70"/>
      <c r="AA968" s="113"/>
      <c r="AB968" s="113"/>
      <c r="AC968" s="97"/>
      <c r="AD968" s="70"/>
      <c r="AE968" s="113"/>
      <c r="AF968" s="113"/>
      <c r="AG968" s="97"/>
      <c r="AH968" s="674">
        <f>'報告書（事業主控）'!AH968</f>
        <v>0</v>
      </c>
      <c r="AI968" s="675"/>
      <c r="AJ968" s="675"/>
      <c r="AK968" s="676"/>
      <c r="AL968" s="70"/>
      <c r="AM968" s="71"/>
      <c r="AN968" s="674">
        <f>'報告書（事業主控）'!AN968</f>
        <v>0</v>
      </c>
      <c r="AO968" s="675"/>
      <c r="AP968" s="675"/>
      <c r="AQ968" s="675"/>
      <c r="AR968" s="675"/>
      <c r="AS968" s="114"/>
      <c r="AT968" s="85"/>
    </row>
    <row r="969" spans="2:46" ht="18" customHeight="1">
      <c r="B969" s="700"/>
      <c r="C969" s="701"/>
      <c r="D969" s="701"/>
      <c r="E969" s="701"/>
      <c r="F969" s="701"/>
      <c r="G969" s="701"/>
      <c r="H969" s="701"/>
      <c r="I969" s="702"/>
      <c r="J969" s="700"/>
      <c r="K969" s="701"/>
      <c r="L969" s="701"/>
      <c r="M969" s="701"/>
      <c r="N969" s="704"/>
      <c r="O969" s="115">
        <f>'報告書（事業主控）'!O969</f>
        <v>0</v>
      </c>
      <c r="P969" s="116" t="s">
        <v>45</v>
      </c>
      <c r="Q969" s="115">
        <f>'報告書（事業主控）'!Q969</f>
        <v>0</v>
      </c>
      <c r="R969" s="116" t="s">
        <v>46</v>
      </c>
      <c r="S969" s="115">
        <f>'報告書（事業主控）'!S969</f>
        <v>0</v>
      </c>
      <c r="T969" s="706" t="s">
        <v>48</v>
      </c>
      <c r="U969" s="706"/>
      <c r="V969" s="678">
        <f>'報告書（事業主控）'!V969</f>
        <v>0</v>
      </c>
      <c r="W969" s="679"/>
      <c r="X969" s="679"/>
      <c r="Y969" s="679"/>
      <c r="Z969" s="678">
        <f>'報告書（事業主控）'!Z969</f>
        <v>0</v>
      </c>
      <c r="AA969" s="679"/>
      <c r="AB969" s="679"/>
      <c r="AC969" s="679"/>
      <c r="AD969" s="678">
        <f>'報告書（事業主控）'!AD969</f>
        <v>0</v>
      </c>
      <c r="AE969" s="679"/>
      <c r="AF969" s="679"/>
      <c r="AG969" s="679"/>
      <c r="AH969" s="678">
        <f>'報告書（事業主控）'!AH969</f>
        <v>0</v>
      </c>
      <c r="AI969" s="679"/>
      <c r="AJ969" s="679"/>
      <c r="AK969" s="680"/>
      <c r="AL969" s="407">
        <f>'報告書（事業主控）'!AL969</f>
        <v>0</v>
      </c>
      <c r="AM969" s="677"/>
      <c r="AN969" s="671">
        <f>'報告書（事業主控）'!AN969</f>
        <v>0</v>
      </c>
      <c r="AO969" s="672"/>
      <c r="AP969" s="672"/>
      <c r="AQ969" s="672"/>
      <c r="AR969" s="672"/>
      <c r="AS969" s="75"/>
      <c r="AT969" s="85"/>
    </row>
    <row r="970" spans="2:46" ht="18" customHeight="1">
      <c r="B970" s="697">
        <f>'報告書（事業主控）'!B970</f>
        <v>0</v>
      </c>
      <c r="C970" s="698"/>
      <c r="D970" s="698"/>
      <c r="E970" s="698"/>
      <c r="F970" s="698"/>
      <c r="G970" s="698"/>
      <c r="H970" s="698"/>
      <c r="I970" s="699"/>
      <c r="J970" s="697">
        <f>'報告書（事業主控）'!J970</f>
        <v>0</v>
      </c>
      <c r="K970" s="698"/>
      <c r="L970" s="698"/>
      <c r="M970" s="698"/>
      <c r="N970" s="703"/>
      <c r="O970" s="110">
        <f>'報告書（事業主控）'!O970</f>
        <v>0</v>
      </c>
      <c r="P970" s="92" t="s">
        <v>45</v>
      </c>
      <c r="Q970" s="110">
        <f>'報告書（事業主控）'!Q970</f>
        <v>0</v>
      </c>
      <c r="R970" s="92" t="s">
        <v>46</v>
      </c>
      <c r="S970" s="110">
        <f>'報告書（事業主控）'!S970</f>
        <v>0</v>
      </c>
      <c r="T970" s="705" t="s">
        <v>47</v>
      </c>
      <c r="U970" s="705"/>
      <c r="V970" s="707">
        <f>'報告書（事業主控）'!V970</f>
        <v>0</v>
      </c>
      <c r="W970" s="708"/>
      <c r="X970" s="708"/>
      <c r="Y970" s="97"/>
      <c r="Z970" s="70"/>
      <c r="AA970" s="113"/>
      <c r="AB970" s="113"/>
      <c r="AC970" s="97"/>
      <c r="AD970" s="70"/>
      <c r="AE970" s="113"/>
      <c r="AF970" s="113"/>
      <c r="AG970" s="97"/>
      <c r="AH970" s="674">
        <f>'報告書（事業主控）'!AH970</f>
        <v>0</v>
      </c>
      <c r="AI970" s="675"/>
      <c r="AJ970" s="675"/>
      <c r="AK970" s="676"/>
      <c r="AL970" s="70"/>
      <c r="AM970" s="71"/>
      <c r="AN970" s="674">
        <f>'報告書（事業主控）'!AN970</f>
        <v>0</v>
      </c>
      <c r="AO970" s="675"/>
      <c r="AP970" s="675"/>
      <c r="AQ970" s="675"/>
      <c r="AR970" s="675"/>
      <c r="AS970" s="114"/>
      <c r="AT970" s="85"/>
    </row>
    <row r="971" spans="2:46" ht="18" customHeight="1">
      <c r="B971" s="700"/>
      <c r="C971" s="701"/>
      <c r="D971" s="701"/>
      <c r="E971" s="701"/>
      <c r="F971" s="701"/>
      <c r="G971" s="701"/>
      <c r="H971" s="701"/>
      <c r="I971" s="702"/>
      <c r="J971" s="700"/>
      <c r="K971" s="701"/>
      <c r="L971" s="701"/>
      <c r="M971" s="701"/>
      <c r="N971" s="704"/>
      <c r="O971" s="115">
        <f>'報告書（事業主控）'!O971</f>
        <v>0</v>
      </c>
      <c r="P971" s="116" t="s">
        <v>45</v>
      </c>
      <c r="Q971" s="115">
        <f>'報告書（事業主控）'!Q971</f>
        <v>0</v>
      </c>
      <c r="R971" s="116" t="s">
        <v>46</v>
      </c>
      <c r="S971" s="115">
        <f>'報告書（事業主控）'!S971</f>
        <v>0</v>
      </c>
      <c r="T971" s="706" t="s">
        <v>48</v>
      </c>
      <c r="U971" s="706"/>
      <c r="V971" s="678">
        <f>'報告書（事業主控）'!V971</f>
        <v>0</v>
      </c>
      <c r="W971" s="679"/>
      <c r="X971" s="679"/>
      <c r="Y971" s="679"/>
      <c r="Z971" s="678">
        <f>'報告書（事業主控）'!Z971</f>
        <v>0</v>
      </c>
      <c r="AA971" s="679"/>
      <c r="AB971" s="679"/>
      <c r="AC971" s="679"/>
      <c r="AD971" s="678">
        <f>'報告書（事業主控）'!AD971</f>
        <v>0</v>
      </c>
      <c r="AE971" s="679"/>
      <c r="AF971" s="679"/>
      <c r="AG971" s="679"/>
      <c r="AH971" s="678">
        <f>'報告書（事業主控）'!AH971</f>
        <v>0</v>
      </c>
      <c r="AI971" s="679"/>
      <c r="AJ971" s="679"/>
      <c r="AK971" s="680"/>
      <c r="AL971" s="407">
        <f>'報告書（事業主控）'!AL971</f>
        <v>0</v>
      </c>
      <c r="AM971" s="677"/>
      <c r="AN971" s="671">
        <f>'報告書（事業主控）'!AN971</f>
        <v>0</v>
      </c>
      <c r="AO971" s="672"/>
      <c r="AP971" s="672"/>
      <c r="AQ971" s="672"/>
      <c r="AR971" s="672"/>
      <c r="AS971" s="75"/>
      <c r="AT971" s="85"/>
    </row>
    <row r="972" spans="2:46" ht="18" customHeight="1">
      <c r="B972" s="697">
        <f>'報告書（事業主控）'!B972</f>
        <v>0</v>
      </c>
      <c r="C972" s="698"/>
      <c r="D972" s="698"/>
      <c r="E972" s="698"/>
      <c r="F972" s="698"/>
      <c r="G972" s="698"/>
      <c r="H972" s="698"/>
      <c r="I972" s="699"/>
      <c r="J972" s="697">
        <f>'報告書（事業主控）'!J972</f>
        <v>0</v>
      </c>
      <c r="K972" s="698"/>
      <c r="L972" s="698"/>
      <c r="M972" s="698"/>
      <c r="N972" s="703"/>
      <c r="O972" s="110">
        <f>'報告書（事業主控）'!O972</f>
        <v>0</v>
      </c>
      <c r="P972" s="92" t="s">
        <v>45</v>
      </c>
      <c r="Q972" s="110">
        <f>'報告書（事業主控）'!Q972</f>
        <v>0</v>
      </c>
      <c r="R972" s="92" t="s">
        <v>46</v>
      </c>
      <c r="S972" s="110">
        <f>'報告書（事業主控）'!S972</f>
        <v>0</v>
      </c>
      <c r="T972" s="705" t="s">
        <v>47</v>
      </c>
      <c r="U972" s="705"/>
      <c r="V972" s="707">
        <f>'報告書（事業主控）'!V972</f>
        <v>0</v>
      </c>
      <c r="W972" s="708"/>
      <c r="X972" s="708"/>
      <c r="Y972" s="97"/>
      <c r="Z972" s="70"/>
      <c r="AA972" s="113"/>
      <c r="AB972" s="113"/>
      <c r="AC972" s="97"/>
      <c r="AD972" s="70"/>
      <c r="AE972" s="113"/>
      <c r="AF972" s="113"/>
      <c r="AG972" s="97"/>
      <c r="AH972" s="674">
        <f>'報告書（事業主控）'!AH972</f>
        <v>0</v>
      </c>
      <c r="AI972" s="675"/>
      <c r="AJ972" s="675"/>
      <c r="AK972" s="676"/>
      <c r="AL972" s="70"/>
      <c r="AM972" s="71"/>
      <c r="AN972" s="674">
        <f>'報告書（事業主控）'!AN972</f>
        <v>0</v>
      </c>
      <c r="AO972" s="675"/>
      <c r="AP972" s="675"/>
      <c r="AQ972" s="675"/>
      <c r="AR972" s="675"/>
      <c r="AS972" s="114"/>
      <c r="AT972" s="85"/>
    </row>
    <row r="973" spans="2:46" ht="18" customHeight="1">
      <c r="B973" s="700"/>
      <c r="C973" s="701"/>
      <c r="D973" s="701"/>
      <c r="E973" s="701"/>
      <c r="F973" s="701"/>
      <c r="G973" s="701"/>
      <c r="H973" s="701"/>
      <c r="I973" s="702"/>
      <c r="J973" s="700"/>
      <c r="K973" s="701"/>
      <c r="L973" s="701"/>
      <c r="M973" s="701"/>
      <c r="N973" s="704"/>
      <c r="O973" s="115">
        <f>'報告書（事業主控）'!O973</f>
        <v>0</v>
      </c>
      <c r="P973" s="116" t="s">
        <v>45</v>
      </c>
      <c r="Q973" s="115">
        <f>'報告書（事業主控）'!Q973</f>
        <v>0</v>
      </c>
      <c r="R973" s="116" t="s">
        <v>46</v>
      </c>
      <c r="S973" s="115">
        <f>'報告書（事業主控）'!S973</f>
        <v>0</v>
      </c>
      <c r="T973" s="706" t="s">
        <v>48</v>
      </c>
      <c r="U973" s="706"/>
      <c r="V973" s="678">
        <f>'報告書（事業主控）'!V973</f>
        <v>0</v>
      </c>
      <c r="W973" s="679"/>
      <c r="X973" s="679"/>
      <c r="Y973" s="679"/>
      <c r="Z973" s="678">
        <f>'報告書（事業主控）'!Z973</f>
        <v>0</v>
      </c>
      <c r="AA973" s="679"/>
      <c r="AB973" s="679"/>
      <c r="AC973" s="679"/>
      <c r="AD973" s="678">
        <f>'報告書（事業主控）'!AD973</f>
        <v>0</v>
      </c>
      <c r="AE973" s="679"/>
      <c r="AF973" s="679"/>
      <c r="AG973" s="679"/>
      <c r="AH973" s="678">
        <f>'報告書（事業主控）'!AH973</f>
        <v>0</v>
      </c>
      <c r="AI973" s="679"/>
      <c r="AJ973" s="679"/>
      <c r="AK973" s="680"/>
      <c r="AL973" s="407">
        <f>'報告書（事業主控）'!AL973</f>
        <v>0</v>
      </c>
      <c r="AM973" s="677"/>
      <c r="AN973" s="671">
        <f>'報告書（事業主控）'!AN973</f>
        <v>0</v>
      </c>
      <c r="AO973" s="672"/>
      <c r="AP973" s="672"/>
      <c r="AQ973" s="672"/>
      <c r="AR973" s="672"/>
      <c r="AS973" s="75"/>
      <c r="AT973" s="85"/>
    </row>
    <row r="974" spans="2:46" ht="18" customHeight="1">
      <c r="B974" s="697">
        <f>'報告書（事業主控）'!B974</f>
        <v>0</v>
      </c>
      <c r="C974" s="698"/>
      <c r="D974" s="698"/>
      <c r="E974" s="698"/>
      <c r="F974" s="698"/>
      <c r="G974" s="698"/>
      <c r="H974" s="698"/>
      <c r="I974" s="699"/>
      <c r="J974" s="697">
        <f>'報告書（事業主控）'!J974</f>
        <v>0</v>
      </c>
      <c r="K974" s="698"/>
      <c r="L974" s="698"/>
      <c r="M974" s="698"/>
      <c r="N974" s="703"/>
      <c r="O974" s="110">
        <f>'報告書（事業主控）'!O974</f>
        <v>0</v>
      </c>
      <c r="P974" s="92" t="s">
        <v>45</v>
      </c>
      <c r="Q974" s="110">
        <f>'報告書（事業主控）'!Q974</f>
        <v>0</v>
      </c>
      <c r="R974" s="92" t="s">
        <v>46</v>
      </c>
      <c r="S974" s="110">
        <f>'報告書（事業主控）'!S974</f>
        <v>0</v>
      </c>
      <c r="T974" s="705" t="s">
        <v>47</v>
      </c>
      <c r="U974" s="705"/>
      <c r="V974" s="707">
        <f>'報告書（事業主控）'!V974</f>
        <v>0</v>
      </c>
      <c r="W974" s="708"/>
      <c r="X974" s="708"/>
      <c r="Y974" s="97"/>
      <c r="Z974" s="70"/>
      <c r="AA974" s="113"/>
      <c r="AB974" s="113"/>
      <c r="AC974" s="97"/>
      <c r="AD974" s="70"/>
      <c r="AE974" s="113"/>
      <c r="AF974" s="113"/>
      <c r="AG974" s="97"/>
      <c r="AH974" s="674">
        <f>'報告書（事業主控）'!AH974</f>
        <v>0</v>
      </c>
      <c r="AI974" s="675"/>
      <c r="AJ974" s="675"/>
      <c r="AK974" s="676"/>
      <c r="AL974" s="70"/>
      <c r="AM974" s="71"/>
      <c r="AN974" s="674">
        <f>'報告書（事業主控）'!AN974</f>
        <v>0</v>
      </c>
      <c r="AO974" s="675"/>
      <c r="AP974" s="675"/>
      <c r="AQ974" s="675"/>
      <c r="AR974" s="675"/>
      <c r="AS974" s="114"/>
      <c r="AT974" s="85"/>
    </row>
    <row r="975" spans="2:46" ht="18" customHeight="1">
      <c r="B975" s="700"/>
      <c r="C975" s="701"/>
      <c r="D975" s="701"/>
      <c r="E975" s="701"/>
      <c r="F975" s="701"/>
      <c r="G975" s="701"/>
      <c r="H975" s="701"/>
      <c r="I975" s="702"/>
      <c r="J975" s="700"/>
      <c r="K975" s="701"/>
      <c r="L975" s="701"/>
      <c r="M975" s="701"/>
      <c r="N975" s="704"/>
      <c r="O975" s="115">
        <f>'報告書（事業主控）'!O975</f>
        <v>0</v>
      </c>
      <c r="P975" s="116" t="s">
        <v>45</v>
      </c>
      <c r="Q975" s="115">
        <f>'報告書（事業主控）'!Q975</f>
        <v>0</v>
      </c>
      <c r="R975" s="116" t="s">
        <v>46</v>
      </c>
      <c r="S975" s="115">
        <f>'報告書（事業主控）'!S975</f>
        <v>0</v>
      </c>
      <c r="T975" s="706" t="s">
        <v>48</v>
      </c>
      <c r="U975" s="706"/>
      <c r="V975" s="678">
        <f>'報告書（事業主控）'!V975</f>
        <v>0</v>
      </c>
      <c r="W975" s="679"/>
      <c r="X975" s="679"/>
      <c r="Y975" s="679"/>
      <c r="Z975" s="678">
        <f>'報告書（事業主控）'!Z975</f>
        <v>0</v>
      </c>
      <c r="AA975" s="679"/>
      <c r="AB975" s="679"/>
      <c r="AC975" s="679"/>
      <c r="AD975" s="678">
        <f>'報告書（事業主控）'!AD975</f>
        <v>0</v>
      </c>
      <c r="AE975" s="679"/>
      <c r="AF975" s="679"/>
      <c r="AG975" s="679"/>
      <c r="AH975" s="678">
        <f>'報告書（事業主控）'!AH975</f>
        <v>0</v>
      </c>
      <c r="AI975" s="679"/>
      <c r="AJ975" s="679"/>
      <c r="AK975" s="680"/>
      <c r="AL975" s="407">
        <f>'報告書（事業主控）'!AL975</f>
        <v>0</v>
      </c>
      <c r="AM975" s="677"/>
      <c r="AN975" s="671">
        <f>'報告書（事業主控）'!AN975</f>
        <v>0</v>
      </c>
      <c r="AO975" s="672"/>
      <c r="AP975" s="672"/>
      <c r="AQ975" s="672"/>
      <c r="AR975" s="672"/>
      <c r="AS975" s="75"/>
      <c r="AT975" s="85"/>
    </row>
    <row r="976" spans="2:46" ht="18" customHeight="1">
      <c r="B976" s="697">
        <f>'報告書（事業主控）'!B976</f>
        <v>0</v>
      </c>
      <c r="C976" s="698"/>
      <c r="D976" s="698"/>
      <c r="E976" s="698"/>
      <c r="F976" s="698"/>
      <c r="G976" s="698"/>
      <c r="H976" s="698"/>
      <c r="I976" s="699"/>
      <c r="J976" s="697">
        <f>'報告書（事業主控）'!J976</f>
        <v>0</v>
      </c>
      <c r="K976" s="698"/>
      <c r="L976" s="698"/>
      <c r="M976" s="698"/>
      <c r="N976" s="703"/>
      <c r="O976" s="110">
        <f>'報告書（事業主控）'!O976</f>
        <v>0</v>
      </c>
      <c r="P976" s="92" t="s">
        <v>45</v>
      </c>
      <c r="Q976" s="110">
        <f>'報告書（事業主控）'!Q976</f>
        <v>0</v>
      </c>
      <c r="R976" s="92" t="s">
        <v>46</v>
      </c>
      <c r="S976" s="110">
        <f>'報告書（事業主控）'!S976</f>
        <v>0</v>
      </c>
      <c r="T976" s="705" t="s">
        <v>47</v>
      </c>
      <c r="U976" s="705"/>
      <c r="V976" s="707">
        <f>'報告書（事業主控）'!V976</f>
        <v>0</v>
      </c>
      <c r="W976" s="708"/>
      <c r="X976" s="708"/>
      <c r="Y976" s="97"/>
      <c r="Z976" s="70"/>
      <c r="AA976" s="113"/>
      <c r="AB976" s="113"/>
      <c r="AC976" s="97"/>
      <c r="AD976" s="70"/>
      <c r="AE976" s="113"/>
      <c r="AF976" s="113"/>
      <c r="AG976" s="97"/>
      <c r="AH976" s="674">
        <f>'報告書（事業主控）'!AH976</f>
        <v>0</v>
      </c>
      <c r="AI976" s="675"/>
      <c r="AJ976" s="675"/>
      <c r="AK976" s="676"/>
      <c r="AL976" s="70"/>
      <c r="AM976" s="71"/>
      <c r="AN976" s="674">
        <f>'報告書（事業主控）'!AN976</f>
        <v>0</v>
      </c>
      <c r="AO976" s="675"/>
      <c r="AP976" s="675"/>
      <c r="AQ976" s="675"/>
      <c r="AR976" s="675"/>
      <c r="AS976" s="114"/>
      <c r="AT976" s="85"/>
    </row>
    <row r="977" spans="2:46" ht="18" customHeight="1">
      <c r="B977" s="700"/>
      <c r="C977" s="701"/>
      <c r="D977" s="701"/>
      <c r="E977" s="701"/>
      <c r="F977" s="701"/>
      <c r="G977" s="701"/>
      <c r="H977" s="701"/>
      <c r="I977" s="702"/>
      <c r="J977" s="700"/>
      <c r="K977" s="701"/>
      <c r="L977" s="701"/>
      <c r="M977" s="701"/>
      <c r="N977" s="704"/>
      <c r="O977" s="115">
        <f>'報告書（事業主控）'!O977</f>
        <v>0</v>
      </c>
      <c r="P977" s="116" t="s">
        <v>45</v>
      </c>
      <c r="Q977" s="115">
        <f>'報告書（事業主控）'!Q977</f>
        <v>0</v>
      </c>
      <c r="R977" s="116" t="s">
        <v>46</v>
      </c>
      <c r="S977" s="115">
        <f>'報告書（事業主控）'!S977</f>
        <v>0</v>
      </c>
      <c r="T977" s="706" t="s">
        <v>48</v>
      </c>
      <c r="U977" s="706"/>
      <c r="V977" s="678">
        <f>'報告書（事業主控）'!V977</f>
        <v>0</v>
      </c>
      <c r="W977" s="679"/>
      <c r="X977" s="679"/>
      <c r="Y977" s="679"/>
      <c r="Z977" s="678">
        <f>'報告書（事業主控）'!Z977</f>
        <v>0</v>
      </c>
      <c r="AA977" s="679"/>
      <c r="AB977" s="679"/>
      <c r="AC977" s="679"/>
      <c r="AD977" s="678">
        <f>'報告書（事業主控）'!AD977</f>
        <v>0</v>
      </c>
      <c r="AE977" s="679"/>
      <c r="AF977" s="679"/>
      <c r="AG977" s="679"/>
      <c r="AH977" s="678">
        <f>'報告書（事業主控）'!AH977</f>
        <v>0</v>
      </c>
      <c r="AI977" s="679"/>
      <c r="AJ977" s="679"/>
      <c r="AK977" s="680"/>
      <c r="AL977" s="407">
        <f>'報告書（事業主控）'!AL977</f>
        <v>0</v>
      </c>
      <c r="AM977" s="677"/>
      <c r="AN977" s="671">
        <f>'報告書（事業主控）'!AN977</f>
        <v>0</v>
      </c>
      <c r="AO977" s="672"/>
      <c r="AP977" s="672"/>
      <c r="AQ977" s="672"/>
      <c r="AR977" s="672"/>
      <c r="AS977" s="75"/>
      <c r="AT977" s="85"/>
    </row>
    <row r="978" spans="2:46" ht="18" customHeight="1">
      <c r="B978" s="697">
        <f>'報告書（事業主控）'!B978</f>
        <v>0</v>
      </c>
      <c r="C978" s="698"/>
      <c r="D978" s="698"/>
      <c r="E978" s="698"/>
      <c r="F978" s="698"/>
      <c r="G978" s="698"/>
      <c r="H978" s="698"/>
      <c r="I978" s="699"/>
      <c r="J978" s="697">
        <f>'報告書（事業主控）'!J978</f>
        <v>0</v>
      </c>
      <c r="K978" s="698"/>
      <c r="L978" s="698"/>
      <c r="M978" s="698"/>
      <c r="N978" s="703"/>
      <c r="O978" s="110">
        <f>'報告書（事業主控）'!O978</f>
        <v>0</v>
      </c>
      <c r="P978" s="92" t="s">
        <v>45</v>
      </c>
      <c r="Q978" s="110">
        <f>'報告書（事業主控）'!Q978</f>
        <v>0</v>
      </c>
      <c r="R978" s="92" t="s">
        <v>46</v>
      </c>
      <c r="S978" s="110">
        <f>'報告書（事業主控）'!S978</f>
        <v>0</v>
      </c>
      <c r="T978" s="705" t="s">
        <v>47</v>
      </c>
      <c r="U978" s="705"/>
      <c r="V978" s="707">
        <f>'報告書（事業主控）'!V978</f>
        <v>0</v>
      </c>
      <c r="W978" s="708"/>
      <c r="X978" s="708"/>
      <c r="Y978" s="97"/>
      <c r="Z978" s="70"/>
      <c r="AA978" s="113"/>
      <c r="AB978" s="113"/>
      <c r="AC978" s="97"/>
      <c r="AD978" s="70"/>
      <c r="AE978" s="113"/>
      <c r="AF978" s="113"/>
      <c r="AG978" s="97"/>
      <c r="AH978" s="674">
        <f>'報告書（事業主控）'!AH978</f>
        <v>0</v>
      </c>
      <c r="AI978" s="675"/>
      <c r="AJ978" s="675"/>
      <c r="AK978" s="676"/>
      <c r="AL978" s="70"/>
      <c r="AM978" s="71"/>
      <c r="AN978" s="674">
        <f>'報告書（事業主控）'!AN978</f>
        <v>0</v>
      </c>
      <c r="AO978" s="675"/>
      <c r="AP978" s="675"/>
      <c r="AQ978" s="675"/>
      <c r="AR978" s="675"/>
      <c r="AS978" s="114"/>
      <c r="AT978" s="85"/>
    </row>
    <row r="979" spans="2:46" ht="18" customHeight="1">
      <c r="B979" s="700"/>
      <c r="C979" s="701"/>
      <c r="D979" s="701"/>
      <c r="E979" s="701"/>
      <c r="F979" s="701"/>
      <c r="G979" s="701"/>
      <c r="H979" s="701"/>
      <c r="I979" s="702"/>
      <c r="J979" s="700"/>
      <c r="K979" s="701"/>
      <c r="L979" s="701"/>
      <c r="M979" s="701"/>
      <c r="N979" s="704"/>
      <c r="O979" s="115">
        <f>'報告書（事業主控）'!O979</f>
        <v>0</v>
      </c>
      <c r="P979" s="116" t="s">
        <v>45</v>
      </c>
      <c r="Q979" s="115">
        <f>'報告書（事業主控）'!Q979</f>
        <v>0</v>
      </c>
      <c r="R979" s="116" t="s">
        <v>46</v>
      </c>
      <c r="S979" s="115">
        <f>'報告書（事業主控）'!S979</f>
        <v>0</v>
      </c>
      <c r="T979" s="706" t="s">
        <v>48</v>
      </c>
      <c r="U979" s="706"/>
      <c r="V979" s="678">
        <f>'報告書（事業主控）'!V979</f>
        <v>0</v>
      </c>
      <c r="W979" s="679"/>
      <c r="X979" s="679"/>
      <c r="Y979" s="679"/>
      <c r="Z979" s="678">
        <f>'報告書（事業主控）'!Z979</f>
        <v>0</v>
      </c>
      <c r="AA979" s="679"/>
      <c r="AB979" s="679"/>
      <c r="AC979" s="679"/>
      <c r="AD979" s="678">
        <f>'報告書（事業主控）'!AD979</f>
        <v>0</v>
      </c>
      <c r="AE979" s="679"/>
      <c r="AF979" s="679"/>
      <c r="AG979" s="679"/>
      <c r="AH979" s="678">
        <f>'報告書（事業主控）'!AH979</f>
        <v>0</v>
      </c>
      <c r="AI979" s="679"/>
      <c r="AJ979" s="679"/>
      <c r="AK979" s="680"/>
      <c r="AL979" s="407">
        <f>'報告書（事業主控）'!AL979</f>
        <v>0</v>
      </c>
      <c r="AM979" s="677"/>
      <c r="AN979" s="671">
        <f>'報告書（事業主控）'!AN979</f>
        <v>0</v>
      </c>
      <c r="AO979" s="672"/>
      <c r="AP979" s="672"/>
      <c r="AQ979" s="672"/>
      <c r="AR979" s="672"/>
      <c r="AS979" s="75"/>
      <c r="AT979" s="85"/>
    </row>
    <row r="980" spans="2:46" ht="18" customHeight="1">
      <c r="B980" s="430" t="s">
        <v>134</v>
      </c>
      <c r="C980" s="431"/>
      <c r="D980" s="431"/>
      <c r="E980" s="432"/>
      <c r="F980" s="688">
        <f>'報告書（事業主控）'!F980</f>
        <v>0</v>
      </c>
      <c r="G980" s="689"/>
      <c r="H980" s="689"/>
      <c r="I980" s="689"/>
      <c r="J980" s="689"/>
      <c r="K980" s="689"/>
      <c r="L980" s="689"/>
      <c r="M980" s="689"/>
      <c r="N980" s="690"/>
      <c r="O980" s="786" t="s">
        <v>62</v>
      </c>
      <c r="P980" s="787"/>
      <c r="Q980" s="787"/>
      <c r="R980" s="787"/>
      <c r="S980" s="787"/>
      <c r="T980" s="787"/>
      <c r="U980" s="788"/>
      <c r="V980" s="674">
        <f>'報告書（事業主控）'!V980</f>
        <v>0</v>
      </c>
      <c r="W980" s="675"/>
      <c r="X980" s="675"/>
      <c r="Y980" s="676"/>
      <c r="Z980" s="70"/>
      <c r="AA980" s="113"/>
      <c r="AB980" s="113"/>
      <c r="AC980" s="97"/>
      <c r="AD980" s="70"/>
      <c r="AE980" s="113"/>
      <c r="AF980" s="113"/>
      <c r="AG980" s="97"/>
      <c r="AH980" s="674">
        <f>'報告書（事業主控）'!AH980</f>
        <v>0</v>
      </c>
      <c r="AI980" s="675"/>
      <c r="AJ980" s="675"/>
      <c r="AK980" s="676"/>
      <c r="AL980" s="70"/>
      <c r="AM980" s="71"/>
      <c r="AN980" s="674">
        <f>'報告書（事業主控）'!AN980</f>
        <v>0</v>
      </c>
      <c r="AO980" s="675"/>
      <c r="AP980" s="675"/>
      <c r="AQ980" s="675"/>
      <c r="AR980" s="675"/>
      <c r="AS980" s="114"/>
      <c r="AT980" s="85"/>
    </row>
    <row r="981" spans="2:46" ht="18" customHeight="1">
      <c r="B981" s="433"/>
      <c r="C981" s="434"/>
      <c r="D981" s="434"/>
      <c r="E981" s="435"/>
      <c r="F981" s="691"/>
      <c r="G981" s="692"/>
      <c r="H981" s="692"/>
      <c r="I981" s="692"/>
      <c r="J981" s="692"/>
      <c r="K981" s="692"/>
      <c r="L981" s="692"/>
      <c r="M981" s="692"/>
      <c r="N981" s="693"/>
      <c r="O981" s="789"/>
      <c r="P981" s="790"/>
      <c r="Q981" s="790"/>
      <c r="R981" s="790"/>
      <c r="S981" s="790"/>
      <c r="T981" s="790"/>
      <c r="U981" s="791"/>
      <c r="V981" s="401">
        <f>'報告書（事業主控）'!V981</f>
        <v>0</v>
      </c>
      <c r="W981" s="640"/>
      <c r="X981" s="640"/>
      <c r="Y981" s="643"/>
      <c r="Z981" s="401">
        <f>'報告書（事業主控）'!Z981</f>
        <v>0</v>
      </c>
      <c r="AA981" s="641"/>
      <c r="AB981" s="641"/>
      <c r="AC981" s="642"/>
      <c r="AD981" s="401">
        <f>'報告書（事業主控）'!AD981</f>
        <v>0</v>
      </c>
      <c r="AE981" s="641"/>
      <c r="AF981" s="641"/>
      <c r="AG981" s="642"/>
      <c r="AH981" s="401">
        <f>'報告書（事業主控）'!AH981</f>
        <v>0</v>
      </c>
      <c r="AI981" s="402"/>
      <c r="AJ981" s="402"/>
      <c r="AK981" s="402"/>
      <c r="AL981" s="340"/>
      <c r="AM981" s="341"/>
      <c r="AN981" s="401">
        <f>'報告書（事業主控）'!AN981</f>
        <v>0</v>
      </c>
      <c r="AO981" s="640"/>
      <c r="AP981" s="640"/>
      <c r="AQ981" s="640"/>
      <c r="AR981" s="640"/>
      <c r="AS981" s="327"/>
      <c r="AT981" s="85"/>
    </row>
    <row r="982" spans="2:46" ht="18" customHeight="1">
      <c r="B982" s="436"/>
      <c r="C982" s="437"/>
      <c r="D982" s="437"/>
      <c r="E982" s="438"/>
      <c r="F982" s="694"/>
      <c r="G982" s="695"/>
      <c r="H982" s="695"/>
      <c r="I982" s="695"/>
      <c r="J982" s="695"/>
      <c r="K982" s="695"/>
      <c r="L982" s="695"/>
      <c r="M982" s="695"/>
      <c r="N982" s="696"/>
      <c r="O982" s="792"/>
      <c r="P982" s="793"/>
      <c r="Q982" s="793"/>
      <c r="R982" s="793"/>
      <c r="S982" s="793"/>
      <c r="T982" s="793"/>
      <c r="U982" s="794"/>
      <c r="V982" s="671">
        <f>'報告書（事業主控）'!V982</f>
        <v>0</v>
      </c>
      <c r="W982" s="672"/>
      <c r="X982" s="672"/>
      <c r="Y982" s="673"/>
      <c r="Z982" s="671">
        <f>'報告書（事業主控）'!Z982</f>
        <v>0</v>
      </c>
      <c r="AA982" s="672"/>
      <c r="AB982" s="672"/>
      <c r="AC982" s="673"/>
      <c r="AD982" s="671">
        <f>'報告書（事業主控）'!AD982</f>
        <v>0</v>
      </c>
      <c r="AE982" s="672"/>
      <c r="AF982" s="672"/>
      <c r="AG982" s="673"/>
      <c r="AH982" s="671">
        <f>'報告書（事業主控）'!AH982</f>
        <v>0</v>
      </c>
      <c r="AI982" s="672"/>
      <c r="AJ982" s="672"/>
      <c r="AK982" s="673"/>
      <c r="AL982" s="74"/>
      <c r="AM982" s="75"/>
      <c r="AN982" s="671">
        <f>'報告書（事業主控）'!AN982</f>
        <v>0</v>
      </c>
      <c r="AO982" s="672"/>
      <c r="AP982" s="672"/>
      <c r="AQ982" s="672"/>
      <c r="AR982" s="672"/>
      <c r="AS982" s="75"/>
      <c r="AT982" s="85"/>
    </row>
    <row r="983" spans="2:46" ht="18" customHeight="1">
      <c r="AN983" s="670">
        <f>'報告書（事業主控）'!AN983:AR983</f>
        <v>0</v>
      </c>
      <c r="AO983" s="670"/>
      <c r="AP983" s="670"/>
      <c r="AQ983" s="670"/>
      <c r="AR983" s="670"/>
      <c r="AS983" s="85"/>
      <c r="AT983" s="85"/>
    </row>
    <row r="984" spans="2:46" ht="31.5" customHeight="1">
      <c r="AN984" s="132"/>
      <c r="AO984" s="132"/>
      <c r="AP984" s="132"/>
      <c r="AQ984" s="132"/>
      <c r="AR984" s="132"/>
      <c r="AS984" s="85"/>
      <c r="AT984" s="85"/>
    </row>
    <row r="985" spans="2:46" ht="7.5" customHeight="1">
      <c r="X985" s="84"/>
      <c r="Y985" s="84"/>
      <c r="Z985" s="85"/>
      <c r="AA985" s="85"/>
      <c r="AB985" s="85"/>
      <c r="AC985" s="85"/>
      <c r="AD985" s="85"/>
      <c r="AE985" s="85"/>
      <c r="AF985" s="85"/>
      <c r="AG985" s="85"/>
      <c r="AH985" s="85"/>
      <c r="AI985" s="85"/>
      <c r="AJ985" s="85"/>
      <c r="AK985" s="85"/>
      <c r="AL985" s="85"/>
      <c r="AM985" s="85"/>
      <c r="AN985" s="85"/>
      <c r="AO985" s="85"/>
      <c r="AP985" s="85"/>
      <c r="AQ985" s="85"/>
      <c r="AR985" s="85"/>
      <c r="AS985" s="85"/>
    </row>
    <row r="986" spans="2:46" ht="10.5" customHeight="1">
      <c r="X986" s="84"/>
      <c r="Y986" s="84"/>
      <c r="Z986" s="85"/>
      <c r="AA986" s="85"/>
      <c r="AB986" s="85"/>
      <c r="AC986" s="85"/>
      <c r="AD986" s="85"/>
      <c r="AE986" s="85"/>
      <c r="AF986" s="85"/>
      <c r="AG986" s="85"/>
      <c r="AH986" s="85"/>
      <c r="AI986" s="85"/>
      <c r="AJ986" s="85"/>
      <c r="AK986" s="85"/>
      <c r="AL986" s="85"/>
      <c r="AM986" s="85"/>
      <c r="AN986" s="85"/>
      <c r="AO986" s="85"/>
      <c r="AP986" s="85"/>
      <c r="AQ986" s="85"/>
      <c r="AR986" s="85"/>
      <c r="AS986" s="85"/>
    </row>
    <row r="987" spans="2:46" ht="5.25" customHeight="1">
      <c r="X987" s="84"/>
      <c r="Y987" s="84"/>
      <c r="Z987" s="85"/>
      <c r="AA987" s="85"/>
      <c r="AB987" s="85"/>
      <c r="AC987" s="85"/>
      <c r="AD987" s="85"/>
      <c r="AE987" s="85"/>
      <c r="AF987" s="85"/>
      <c r="AG987" s="85"/>
      <c r="AH987" s="85"/>
      <c r="AI987" s="85"/>
      <c r="AJ987" s="85"/>
      <c r="AK987" s="85"/>
      <c r="AL987" s="85"/>
      <c r="AM987" s="85"/>
      <c r="AN987" s="85"/>
      <c r="AO987" s="85"/>
      <c r="AP987" s="85"/>
      <c r="AQ987" s="85"/>
      <c r="AR987" s="85"/>
      <c r="AS987" s="85"/>
    </row>
    <row r="988" spans="2:46" ht="5.25" customHeight="1">
      <c r="X988" s="84"/>
      <c r="Y988" s="84"/>
      <c r="Z988" s="85"/>
      <c r="AA988" s="85"/>
      <c r="AB988" s="85"/>
      <c r="AC988" s="85"/>
      <c r="AD988" s="85"/>
      <c r="AE988" s="85"/>
      <c r="AF988" s="85"/>
      <c r="AG988" s="85"/>
      <c r="AH988" s="85"/>
      <c r="AI988" s="85"/>
      <c r="AJ988" s="85"/>
      <c r="AK988" s="85"/>
      <c r="AL988" s="85"/>
      <c r="AM988" s="85"/>
      <c r="AN988" s="85"/>
      <c r="AO988" s="85"/>
      <c r="AP988" s="85"/>
      <c r="AQ988" s="85"/>
      <c r="AR988" s="85"/>
      <c r="AS988" s="85"/>
    </row>
    <row r="989" spans="2:46" ht="5.25" customHeight="1">
      <c r="X989" s="84"/>
      <c r="Y989" s="84"/>
      <c r="Z989" s="85"/>
      <c r="AA989" s="85"/>
      <c r="AB989" s="85"/>
      <c r="AC989" s="85"/>
      <c r="AD989" s="85"/>
      <c r="AE989" s="85"/>
      <c r="AF989" s="85"/>
      <c r="AG989" s="85"/>
      <c r="AH989" s="85"/>
      <c r="AI989" s="85"/>
      <c r="AJ989" s="85"/>
      <c r="AK989" s="85"/>
      <c r="AL989" s="85"/>
      <c r="AM989" s="85"/>
      <c r="AN989" s="85"/>
      <c r="AO989" s="85"/>
      <c r="AP989" s="85"/>
      <c r="AQ989" s="85"/>
      <c r="AR989" s="85"/>
      <c r="AS989" s="85"/>
    </row>
    <row r="990" spans="2:46" ht="5.25" customHeight="1">
      <c r="X990" s="84"/>
      <c r="Y990" s="84"/>
      <c r="Z990" s="85"/>
      <c r="AA990" s="85"/>
      <c r="AB990" s="85"/>
      <c r="AC990" s="85"/>
      <c r="AD990" s="85"/>
      <c r="AE990" s="85"/>
      <c r="AF990" s="85"/>
      <c r="AG990" s="85"/>
      <c r="AH990" s="85"/>
      <c r="AI990" s="85"/>
      <c r="AJ990" s="85"/>
      <c r="AK990" s="85"/>
      <c r="AL990" s="85"/>
      <c r="AM990" s="85"/>
      <c r="AN990" s="85"/>
      <c r="AO990" s="85"/>
      <c r="AP990" s="85"/>
      <c r="AQ990" s="85"/>
      <c r="AR990" s="85"/>
      <c r="AS990" s="85"/>
    </row>
    <row r="991" spans="2:46" ht="17.25" customHeight="1">
      <c r="B991" s="86" t="s">
        <v>50</v>
      </c>
      <c r="L991" s="85"/>
      <c r="M991" s="85"/>
      <c r="N991" s="85"/>
      <c r="O991" s="85"/>
      <c r="P991" s="85"/>
      <c r="Q991" s="85"/>
      <c r="R991" s="85"/>
      <c r="S991" s="87"/>
      <c r="T991" s="87"/>
      <c r="U991" s="87"/>
      <c r="V991" s="87"/>
      <c r="W991" s="87"/>
      <c r="X991" s="85"/>
      <c r="Y991" s="85"/>
      <c r="Z991" s="85"/>
      <c r="AA991" s="85"/>
      <c r="AB991" s="85"/>
      <c r="AC991" s="85"/>
      <c r="AL991" s="88"/>
      <c r="AM991" s="88"/>
      <c r="AN991" s="88"/>
      <c r="AO991" s="88"/>
    </row>
    <row r="992" spans="2:46" ht="12.75" customHeight="1">
      <c r="L992" s="85"/>
      <c r="M992" s="89"/>
      <c r="N992" s="89"/>
      <c r="O992" s="89"/>
      <c r="P992" s="89"/>
      <c r="Q992" s="89"/>
      <c r="R992" s="89"/>
      <c r="S992" s="89"/>
      <c r="T992" s="90"/>
      <c r="U992" s="90"/>
      <c r="V992" s="90"/>
      <c r="W992" s="90"/>
      <c r="X992" s="90"/>
      <c r="Y992" s="90"/>
      <c r="Z992" s="90"/>
      <c r="AA992" s="89"/>
      <c r="AB992" s="89"/>
      <c r="AC992" s="89"/>
      <c r="AL992" s="88"/>
      <c r="AM992" s="850" t="s">
        <v>327</v>
      </c>
      <c r="AN992" s="851"/>
      <c r="AO992" s="851"/>
      <c r="AP992" s="852"/>
    </row>
    <row r="993" spans="2:46" ht="12.75" customHeight="1">
      <c r="L993" s="85"/>
      <c r="M993" s="89"/>
      <c r="N993" s="89"/>
      <c r="O993" s="89"/>
      <c r="P993" s="89"/>
      <c r="Q993" s="89"/>
      <c r="R993" s="89"/>
      <c r="S993" s="89"/>
      <c r="T993" s="90"/>
      <c r="U993" s="90"/>
      <c r="V993" s="90"/>
      <c r="W993" s="90"/>
      <c r="X993" s="90"/>
      <c r="Y993" s="90"/>
      <c r="Z993" s="90"/>
      <c r="AA993" s="89"/>
      <c r="AB993" s="89"/>
      <c r="AC993" s="89"/>
      <c r="AL993" s="88"/>
      <c r="AM993" s="853"/>
      <c r="AN993" s="854"/>
      <c r="AO993" s="854"/>
      <c r="AP993" s="855"/>
    </row>
    <row r="994" spans="2:46" ht="12.75" customHeight="1">
      <c r="L994" s="85"/>
      <c r="M994" s="89"/>
      <c r="N994" s="89"/>
      <c r="O994" s="89"/>
      <c r="P994" s="89"/>
      <c r="Q994" s="89"/>
      <c r="R994" s="89"/>
      <c r="S994" s="89"/>
      <c r="T994" s="89"/>
      <c r="U994" s="89"/>
      <c r="V994" s="89"/>
      <c r="W994" s="89"/>
      <c r="X994" s="89"/>
      <c r="Y994" s="89"/>
      <c r="Z994" s="89"/>
      <c r="AA994" s="89"/>
      <c r="AB994" s="89"/>
      <c r="AC994" s="89"/>
      <c r="AL994" s="88"/>
      <c r="AM994" s="88"/>
      <c r="AN994" s="396"/>
      <c r="AO994" s="396"/>
    </row>
    <row r="995" spans="2:46" ht="6" customHeight="1">
      <c r="L995" s="85"/>
      <c r="M995" s="89"/>
      <c r="N995" s="89"/>
      <c r="O995" s="89"/>
      <c r="P995" s="89"/>
      <c r="Q995" s="89"/>
      <c r="R995" s="89"/>
      <c r="S995" s="89"/>
      <c r="T995" s="89"/>
      <c r="U995" s="89"/>
      <c r="V995" s="89"/>
      <c r="W995" s="89"/>
      <c r="X995" s="89"/>
      <c r="Y995" s="89"/>
      <c r="Z995" s="89"/>
      <c r="AA995" s="89"/>
      <c r="AB995" s="89"/>
      <c r="AC995" s="89"/>
      <c r="AL995" s="88"/>
      <c r="AM995" s="88"/>
    </row>
    <row r="996" spans="2:46" ht="12.75" customHeight="1">
      <c r="B996" s="725" t="s">
        <v>2</v>
      </c>
      <c r="C996" s="726"/>
      <c r="D996" s="726"/>
      <c r="E996" s="726"/>
      <c r="F996" s="726"/>
      <c r="G996" s="726"/>
      <c r="H996" s="726"/>
      <c r="I996" s="726"/>
      <c r="J996" s="750" t="s">
        <v>10</v>
      </c>
      <c r="K996" s="750"/>
      <c r="L996" s="91" t="s">
        <v>3</v>
      </c>
      <c r="M996" s="750" t="s">
        <v>11</v>
      </c>
      <c r="N996" s="750"/>
      <c r="O996" s="756" t="s">
        <v>12</v>
      </c>
      <c r="P996" s="750"/>
      <c r="Q996" s="750"/>
      <c r="R996" s="750"/>
      <c r="S996" s="750"/>
      <c r="T996" s="750"/>
      <c r="U996" s="750" t="s">
        <v>13</v>
      </c>
      <c r="V996" s="750"/>
      <c r="W996" s="750"/>
      <c r="X996" s="85"/>
      <c r="Y996" s="85"/>
      <c r="Z996" s="85"/>
      <c r="AA996" s="85"/>
      <c r="AB996" s="85"/>
      <c r="AC996" s="85"/>
      <c r="AD996" s="92"/>
      <c r="AE996" s="92"/>
      <c r="AF996" s="92"/>
      <c r="AG996" s="92"/>
      <c r="AH996" s="92"/>
      <c r="AI996" s="92"/>
      <c r="AJ996" s="92"/>
      <c r="AK996" s="85"/>
      <c r="AL996" s="520">
        <f ca="1">$AL$9</f>
        <v>30</v>
      </c>
      <c r="AM996" s="521"/>
      <c r="AN996" s="681" t="s">
        <v>4</v>
      </c>
      <c r="AO996" s="681"/>
      <c r="AP996" s="521">
        <v>25</v>
      </c>
      <c r="AQ996" s="521"/>
      <c r="AR996" s="681" t="s">
        <v>5</v>
      </c>
      <c r="AS996" s="747"/>
      <c r="AT996" s="85"/>
    </row>
    <row r="997" spans="2:46" ht="13.5" customHeight="1">
      <c r="B997" s="726"/>
      <c r="C997" s="726"/>
      <c r="D997" s="726"/>
      <c r="E997" s="726"/>
      <c r="F997" s="726"/>
      <c r="G997" s="726"/>
      <c r="H997" s="726"/>
      <c r="I997" s="726"/>
      <c r="J997" s="535">
        <f>$J$10</f>
        <v>0</v>
      </c>
      <c r="K997" s="473">
        <f>$K$10</f>
        <v>0</v>
      </c>
      <c r="L997" s="537">
        <f>$L$10</f>
        <v>0</v>
      </c>
      <c r="M997" s="476">
        <f>$M$10</f>
        <v>0</v>
      </c>
      <c r="N997" s="473">
        <f>$N$10</f>
        <v>0</v>
      </c>
      <c r="O997" s="476">
        <f>$O$10</f>
        <v>0</v>
      </c>
      <c r="P997" s="470">
        <f>$P$10</f>
        <v>0</v>
      </c>
      <c r="Q997" s="470">
        <f>$Q$10</f>
        <v>0</v>
      </c>
      <c r="R997" s="470">
        <f>$R$10</f>
        <v>0</v>
      </c>
      <c r="S997" s="470">
        <f>$S$10</f>
        <v>0</v>
      </c>
      <c r="T997" s="473">
        <f>$T$10</f>
        <v>0</v>
      </c>
      <c r="U997" s="476">
        <f>$U$10</f>
        <v>0</v>
      </c>
      <c r="V997" s="470">
        <f>$V$10</f>
        <v>0</v>
      </c>
      <c r="W997" s="473">
        <f>$W$10</f>
        <v>0</v>
      </c>
      <c r="X997" s="85"/>
      <c r="Y997" s="85"/>
      <c r="Z997" s="85"/>
      <c r="AA997" s="85"/>
      <c r="AB997" s="85"/>
      <c r="AC997" s="85"/>
      <c r="AD997" s="92"/>
      <c r="AE997" s="92"/>
      <c r="AF997" s="92"/>
      <c r="AG997" s="92"/>
      <c r="AH997" s="92"/>
      <c r="AI997" s="92"/>
      <c r="AJ997" s="92"/>
      <c r="AK997" s="85"/>
      <c r="AL997" s="522"/>
      <c r="AM997" s="523"/>
      <c r="AN997" s="682"/>
      <c r="AO997" s="682"/>
      <c r="AP997" s="523"/>
      <c r="AQ997" s="523"/>
      <c r="AR997" s="682"/>
      <c r="AS997" s="764"/>
      <c r="AT997" s="85"/>
    </row>
    <row r="998" spans="2:46" ht="9" customHeight="1">
      <c r="B998" s="726"/>
      <c r="C998" s="726"/>
      <c r="D998" s="726"/>
      <c r="E998" s="726"/>
      <c r="F998" s="726"/>
      <c r="G998" s="726"/>
      <c r="H998" s="726"/>
      <c r="I998" s="726"/>
      <c r="J998" s="536"/>
      <c r="K998" s="474"/>
      <c r="L998" s="538"/>
      <c r="M998" s="477"/>
      <c r="N998" s="474"/>
      <c r="O998" s="477"/>
      <c r="P998" s="471"/>
      <c r="Q998" s="471"/>
      <c r="R998" s="471"/>
      <c r="S998" s="471"/>
      <c r="T998" s="474"/>
      <c r="U998" s="477"/>
      <c r="V998" s="471"/>
      <c r="W998" s="474"/>
      <c r="X998" s="85"/>
      <c r="Y998" s="85"/>
      <c r="Z998" s="85"/>
      <c r="AA998" s="85"/>
      <c r="AB998" s="85"/>
      <c r="AC998" s="85"/>
      <c r="AD998" s="92"/>
      <c r="AE998" s="92"/>
      <c r="AF998" s="92"/>
      <c r="AG998" s="92"/>
      <c r="AH998" s="92"/>
      <c r="AI998" s="92"/>
      <c r="AJ998" s="92"/>
      <c r="AK998" s="85"/>
      <c r="AL998" s="524"/>
      <c r="AM998" s="525"/>
      <c r="AN998" s="683"/>
      <c r="AO998" s="683"/>
      <c r="AP998" s="525"/>
      <c r="AQ998" s="525"/>
      <c r="AR998" s="683"/>
      <c r="AS998" s="749"/>
      <c r="AT998" s="85"/>
    </row>
    <row r="999" spans="2:46" ht="6" customHeight="1">
      <c r="B999" s="727"/>
      <c r="C999" s="727"/>
      <c r="D999" s="727"/>
      <c r="E999" s="727"/>
      <c r="F999" s="727"/>
      <c r="G999" s="727"/>
      <c r="H999" s="727"/>
      <c r="I999" s="727"/>
      <c r="J999" s="536"/>
      <c r="K999" s="475"/>
      <c r="L999" s="539"/>
      <c r="M999" s="478"/>
      <c r="N999" s="475"/>
      <c r="O999" s="478"/>
      <c r="P999" s="472"/>
      <c r="Q999" s="472"/>
      <c r="R999" s="472"/>
      <c r="S999" s="472"/>
      <c r="T999" s="475"/>
      <c r="U999" s="478"/>
      <c r="V999" s="472"/>
      <c r="W999" s="475"/>
      <c r="X999" s="85"/>
      <c r="Y999" s="85"/>
      <c r="Z999" s="85"/>
      <c r="AA999" s="85"/>
      <c r="AB999" s="85"/>
      <c r="AC999" s="85"/>
      <c r="AD999" s="85"/>
      <c r="AE999" s="85"/>
      <c r="AF999" s="85"/>
      <c r="AG999" s="85"/>
      <c r="AH999" s="85"/>
      <c r="AI999" s="85"/>
      <c r="AJ999" s="85"/>
      <c r="AK999" s="85"/>
      <c r="AT999" s="85"/>
    </row>
    <row r="1000" spans="2:46" ht="15" customHeight="1">
      <c r="B1000" s="709" t="s">
        <v>51</v>
      </c>
      <c r="C1000" s="710"/>
      <c r="D1000" s="710"/>
      <c r="E1000" s="710"/>
      <c r="F1000" s="710"/>
      <c r="G1000" s="710"/>
      <c r="H1000" s="710"/>
      <c r="I1000" s="711"/>
      <c r="J1000" s="709" t="s">
        <v>6</v>
      </c>
      <c r="K1000" s="710"/>
      <c r="L1000" s="710"/>
      <c r="M1000" s="710"/>
      <c r="N1000" s="718"/>
      <c r="O1000" s="721" t="s">
        <v>52</v>
      </c>
      <c r="P1000" s="710"/>
      <c r="Q1000" s="710"/>
      <c r="R1000" s="710"/>
      <c r="S1000" s="710"/>
      <c r="T1000" s="710"/>
      <c r="U1000" s="711"/>
      <c r="V1000" s="93" t="s">
        <v>53</v>
      </c>
      <c r="W1000" s="94"/>
      <c r="X1000" s="94"/>
      <c r="Y1000" s="724" t="s">
        <v>54</v>
      </c>
      <c r="Z1000" s="724"/>
      <c r="AA1000" s="724"/>
      <c r="AB1000" s="724"/>
      <c r="AC1000" s="724"/>
      <c r="AD1000" s="724"/>
      <c r="AE1000" s="724"/>
      <c r="AF1000" s="724"/>
      <c r="AG1000" s="724"/>
      <c r="AH1000" s="724"/>
      <c r="AI1000" s="94"/>
      <c r="AJ1000" s="94"/>
      <c r="AK1000" s="95"/>
      <c r="AL1000" s="785" t="s">
        <v>55</v>
      </c>
      <c r="AM1000" s="785"/>
      <c r="AN1000" s="777" t="s">
        <v>61</v>
      </c>
      <c r="AO1000" s="777"/>
      <c r="AP1000" s="777"/>
      <c r="AQ1000" s="777"/>
      <c r="AR1000" s="777"/>
      <c r="AS1000" s="778"/>
      <c r="AT1000" s="85"/>
    </row>
    <row r="1001" spans="2:46" ht="13.5" customHeight="1">
      <c r="B1001" s="712"/>
      <c r="C1001" s="713"/>
      <c r="D1001" s="713"/>
      <c r="E1001" s="713"/>
      <c r="F1001" s="713"/>
      <c r="G1001" s="713"/>
      <c r="H1001" s="713"/>
      <c r="I1001" s="714"/>
      <c r="J1001" s="712"/>
      <c r="K1001" s="713"/>
      <c r="L1001" s="713"/>
      <c r="M1001" s="713"/>
      <c r="N1001" s="719"/>
      <c r="O1001" s="722"/>
      <c r="P1001" s="713"/>
      <c r="Q1001" s="713"/>
      <c r="R1001" s="713"/>
      <c r="S1001" s="713"/>
      <c r="T1001" s="713"/>
      <c r="U1001" s="714"/>
      <c r="V1001" s="728" t="s">
        <v>7</v>
      </c>
      <c r="W1001" s="729"/>
      <c r="X1001" s="729"/>
      <c r="Y1001" s="730"/>
      <c r="Z1001" s="734" t="s">
        <v>16</v>
      </c>
      <c r="AA1001" s="735"/>
      <c r="AB1001" s="735"/>
      <c r="AC1001" s="736"/>
      <c r="AD1001" s="740" t="s">
        <v>17</v>
      </c>
      <c r="AE1001" s="741"/>
      <c r="AF1001" s="741"/>
      <c r="AG1001" s="742"/>
      <c r="AH1001" s="746" t="s">
        <v>135</v>
      </c>
      <c r="AI1001" s="681"/>
      <c r="AJ1001" s="681"/>
      <c r="AK1001" s="747"/>
      <c r="AL1001" s="684" t="s">
        <v>18</v>
      </c>
      <c r="AM1001" s="685"/>
      <c r="AN1001" s="757" t="s">
        <v>19</v>
      </c>
      <c r="AO1001" s="758"/>
      <c r="AP1001" s="758"/>
      <c r="AQ1001" s="758"/>
      <c r="AR1001" s="759"/>
      <c r="AS1001" s="760"/>
      <c r="AT1001" s="85"/>
    </row>
    <row r="1002" spans="2:46" ht="13.5" customHeight="1">
      <c r="B1002" s="808"/>
      <c r="C1002" s="809"/>
      <c r="D1002" s="809"/>
      <c r="E1002" s="809"/>
      <c r="F1002" s="809"/>
      <c r="G1002" s="809"/>
      <c r="H1002" s="809"/>
      <c r="I1002" s="810"/>
      <c r="J1002" s="808"/>
      <c r="K1002" s="809"/>
      <c r="L1002" s="809"/>
      <c r="M1002" s="809"/>
      <c r="N1002" s="811"/>
      <c r="O1002" s="820"/>
      <c r="P1002" s="809"/>
      <c r="Q1002" s="809"/>
      <c r="R1002" s="809"/>
      <c r="S1002" s="809"/>
      <c r="T1002" s="809"/>
      <c r="U1002" s="810"/>
      <c r="V1002" s="731"/>
      <c r="W1002" s="732"/>
      <c r="X1002" s="732"/>
      <c r="Y1002" s="733"/>
      <c r="Z1002" s="737"/>
      <c r="AA1002" s="738"/>
      <c r="AB1002" s="738"/>
      <c r="AC1002" s="739"/>
      <c r="AD1002" s="743"/>
      <c r="AE1002" s="744"/>
      <c r="AF1002" s="744"/>
      <c r="AG1002" s="745"/>
      <c r="AH1002" s="748"/>
      <c r="AI1002" s="683"/>
      <c r="AJ1002" s="683"/>
      <c r="AK1002" s="749"/>
      <c r="AL1002" s="686"/>
      <c r="AM1002" s="687"/>
      <c r="AN1002" s="799"/>
      <c r="AO1002" s="799"/>
      <c r="AP1002" s="799"/>
      <c r="AQ1002" s="799"/>
      <c r="AR1002" s="799"/>
      <c r="AS1002" s="800"/>
      <c r="AT1002" s="85"/>
    </row>
    <row r="1003" spans="2:46" ht="18" customHeight="1">
      <c r="B1003" s="751">
        <f>'報告書（事業主控）'!B1003</f>
        <v>0</v>
      </c>
      <c r="C1003" s="752"/>
      <c r="D1003" s="752"/>
      <c r="E1003" s="752"/>
      <c r="F1003" s="752"/>
      <c r="G1003" s="752"/>
      <c r="H1003" s="752"/>
      <c r="I1003" s="753"/>
      <c r="J1003" s="751">
        <f>'報告書（事業主控）'!J1003</f>
        <v>0</v>
      </c>
      <c r="K1003" s="752"/>
      <c r="L1003" s="752"/>
      <c r="M1003" s="752"/>
      <c r="N1003" s="754"/>
      <c r="O1003" s="106">
        <f>'報告書（事業主控）'!O1003</f>
        <v>0</v>
      </c>
      <c r="P1003" s="107" t="s">
        <v>45</v>
      </c>
      <c r="Q1003" s="106">
        <f>'報告書（事業主控）'!Q1003</f>
        <v>0</v>
      </c>
      <c r="R1003" s="107" t="s">
        <v>46</v>
      </c>
      <c r="S1003" s="106">
        <f>'報告書（事業主控）'!S1003</f>
        <v>0</v>
      </c>
      <c r="T1003" s="755" t="s">
        <v>47</v>
      </c>
      <c r="U1003" s="755"/>
      <c r="V1003" s="707">
        <f>'報告書（事業主控）'!V1003</f>
        <v>0</v>
      </c>
      <c r="W1003" s="708"/>
      <c r="X1003" s="708"/>
      <c r="Y1003" s="96" t="s">
        <v>8</v>
      </c>
      <c r="Z1003" s="70"/>
      <c r="AA1003" s="113"/>
      <c r="AB1003" s="113"/>
      <c r="AC1003" s="96" t="s">
        <v>8</v>
      </c>
      <c r="AD1003" s="70"/>
      <c r="AE1003" s="113"/>
      <c r="AF1003" s="113"/>
      <c r="AG1003" s="96" t="s">
        <v>8</v>
      </c>
      <c r="AH1003" s="815">
        <f>'報告書（事業主控）'!AH1003</f>
        <v>0</v>
      </c>
      <c r="AI1003" s="816"/>
      <c r="AJ1003" s="816"/>
      <c r="AK1003" s="817"/>
      <c r="AL1003" s="70"/>
      <c r="AM1003" s="71"/>
      <c r="AN1003" s="674">
        <f>'報告書（事業主控）'!AN1003</f>
        <v>0</v>
      </c>
      <c r="AO1003" s="675"/>
      <c r="AP1003" s="675"/>
      <c r="AQ1003" s="675"/>
      <c r="AR1003" s="675"/>
      <c r="AS1003" s="109" t="s">
        <v>8</v>
      </c>
      <c r="AT1003" s="85"/>
    </row>
    <row r="1004" spans="2:46" ht="18" customHeight="1">
      <c r="B1004" s="700"/>
      <c r="C1004" s="701"/>
      <c r="D1004" s="701"/>
      <c r="E1004" s="701"/>
      <c r="F1004" s="701"/>
      <c r="G1004" s="701"/>
      <c r="H1004" s="701"/>
      <c r="I1004" s="702"/>
      <c r="J1004" s="700"/>
      <c r="K1004" s="701"/>
      <c r="L1004" s="701"/>
      <c r="M1004" s="701"/>
      <c r="N1004" s="704"/>
      <c r="O1004" s="115">
        <f>'報告書（事業主控）'!O1004</f>
        <v>0</v>
      </c>
      <c r="P1004" s="116" t="s">
        <v>45</v>
      </c>
      <c r="Q1004" s="115">
        <f>'報告書（事業主控）'!Q1004</f>
        <v>0</v>
      </c>
      <c r="R1004" s="116" t="s">
        <v>46</v>
      </c>
      <c r="S1004" s="115">
        <f>'報告書（事業主控）'!S1004</f>
        <v>0</v>
      </c>
      <c r="T1004" s="706" t="s">
        <v>48</v>
      </c>
      <c r="U1004" s="706"/>
      <c r="V1004" s="671">
        <f>'報告書（事業主控）'!V1004</f>
        <v>0</v>
      </c>
      <c r="W1004" s="672"/>
      <c r="X1004" s="672"/>
      <c r="Y1004" s="672"/>
      <c r="Z1004" s="671">
        <f>'報告書（事業主控）'!Z1004</f>
        <v>0</v>
      </c>
      <c r="AA1004" s="672"/>
      <c r="AB1004" s="672"/>
      <c r="AC1004" s="672"/>
      <c r="AD1004" s="671">
        <f>'報告書（事業主控）'!AD1004</f>
        <v>0</v>
      </c>
      <c r="AE1004" s="672"/>
      <c r="AF1004" s="672"/>
      <c r="AG1004" s="672"/>
      <c r="AH1004" s="671">
        <f>'報告書（事業主控）'!AH1004</f>
        <v>0</v>
      </c>
      <c r="AI1004" s="672"/>
      <c r="AJ1004" s="672"/>
      <c r="AK1004" s="673"/>
      <c r="AL1004" s="407">
        <f>'報告書（事業主控）'!AL1004</f>
        <v>0</v>
      </c>
      <c r="AM1004" s="677"/>
      <c r="AN1004" s="671">
        <f>'報告書（事業主控）'!AN1004</f>
        <v>0</v>
      </c>
      <c r="AO1004" s="672"/>
      <c r="AP1004" s="672"/>
      <c r="AQ1004" s="672"/>
      <c r="AR1004" s="672"/>
      <c r="AS1004" s="75"/>
      <c r="AT1004" s="85"/>
    </row>
    <row r="1005" spans="2:46" ht="18" customHeight="1">
      <c r="B1005" s="697">
        <f>'報告書（事業主控）'!B1005</f>
        <v>0</v>
      </c>
      <c r="C1005" s="698"/>
      <c r="D1005" s="698"/>
      <c r="E1005" s="698"/>
      <c r="F1005" s="698"/>
      <c r="G1005" s="698"/>
      <c r="H1005" s="698"/>
      <c r="I1005" s="699"/>
      <c r="J1005" s="697">
        <f>'報告書（事業主控）'!J1005</f>
        <v>0</v>
      </c>
      <c r="K1005" s="698"/>
      <c r="L1005" s="698"/>
      <c r="M1005" s="698"/>
      <c r="N1005" s="703"/>
      <c r="O1005" s="110">
        <f>'報告書（事業主控）'!O1005</f>
        <v>0</v>
      </c>
      <c r="P1005" s="92" t="s">
        <v>45</v>
      </c>
      <c r="Q1005" s="110">
        <f>'報告書（事業主控）'!Q1005</f>
        <v>0</v>
      </c>
      <c r="R1005" s="92" t="s">
        <v>46</v>
      </c>
      <c r="S1005" s="110">
        <f>'報告書（事業主控）'!S1005</f>
        <v>0</v>
      </c>
      <c r="T1005" s="705" t="s">
        <v>47</v>
      </c>
      <c r="U1005" s="705"/>
      <c r="V1005" s="707">
        <f>'報告書（事業主控）'!V1005</f>
        <v>0</v>
      </c>
      <c r="W1005" s="708"/>
      <c r="X1005" s="708"/>
      <c r="Y1005" s="97"/>
      <c r="Z1005" s="70"/>
      <c r="AA1005" s="113"/>
      <c r="AB1005" s="113"/>
      <c r="AC1005" s="97"/>
      <c r="AD1005" s="70"/>
      <c r="AE1005" s="113"/>
      <c r="AF1005" s="113"/>
      <c r="AG1005" s="97"/>
      <c r="AH1005" s="674">
        <f>'報告書（事業主控）'!AH1005</f>
        <v>0</v>
      </c>
      <c r="AI1005" s="675"/>
      <c r="AJ1005" s="675"/>
      <c r="AK1005" s="676"/>
      <c r="AL1005" s="70"/>
      <c r="AM1005" s="71"/>
      <c r="AN1005" s="674">
        <f>'報告書（事業主控）'!AN1005</f>
        <v>0</v>
      </c>
      <c r="AO1005" s="675"/>
      <c r="AP1005" s="675"/>
      <c r="AQ1005" s="675"/>
      <c r="AR1005" s="675"/>
      <c r="AS1005" s="114"/>
      <c r="AT1005" s="85"/>
    </row>
    <row r="1006" spans="2:46" ht="18" customHeight="1">
      <c r="B1006" s="700"/>
      <c r="C1006" s="701"/>
      <c r="D1006" s="701"/>
      <c r="E1006" s="701"/>
      <c r="F1006" s="701"/>
      <c r="G1006" s="701"/>
      <c r="H1006" s="701"/>
      <c r="I1006" s="702"/>
      <c r="J1006" s="700"/>
      <c r="K1006" s="701"/>
      <c r="L1006" s="701"/>
      <c r="M1006" s="701"/>
      <c r="N1006" s="704"/>
      <c r="O1006" s="115">
        <f>'報告書（事業主控）'!O1006</f>
        <v>0</v>
      </c>
      <c r="P1006" s="116" t="s">
        <v>45</v>
      </c>
      <c r="Q1006" s="115">
        <f>'報告書（事業主控）'!Q1006</f>
        <v>0</v>
      </c>
      <c r="R1006" s="116" t="s">
        <v>46</v>
      </c>
      <c r="S1006" s="115">
        <f>'報告書（事業主控）'!S1006</f>
        <v>0</v>
      </c>
      <c r="T1006" s="706" t="s">
        <v>48</v>
      </c>
      <c r="U1006" s="706"/>
      <c r="V1006" s="678">
        <f>'報告書（事業主控）'!V1006</f>
        <v>0</v>
      </c>
      <c r="W1006" s="679"/>
      <c r="X1006" s="679"/>
      <c r="Y1006" s="679"/>
      <c r="Z1006" s="678">
        <f>'報告書（事業主控）'!Z1006</f>
        <v>0</v>
      </c>
      <c r="AA1006" s="679"/>
      <c r="AB1006" s="679"/>
      <c r="AC1006" s="679"/>
      <c r="AD1006" s="678">
        <f>'報告書（事業主控）'!AD1006</f>
        <v>0</v>
      </c>
      <c r="AE1006" s="679"/>
      <c r="AF1006" s="679"/>
      <c r="AG1006" s="679"/>
      <c r="AH1006" s="678">
        <f>'報告書（事業主控）'!AH1006</f>
        <v>0</v>
      </c>
      <c r="AI1006" s="679"/>
      <c r="AJ1006" s="679"/>
      <c r="AK1006" s="680"/>
      <c r="AL1006" s="407">
        <f>'報告書（事業主控）'!AL1006</f>
        <v>0</v>
      </c>
      <c r="AM1006" s="677"/>
      <c r="AN1006" s="671">
        <f>'報告書（事業主控）'!AN1006</f>
        <v>0</v>
      </c>
      <c r="AO1006" s="672"/>
      <c r="AP1006" s="672"/>
      <c r="AQ1006" s="672"/>
      <c r="AR1006" s="672"/>
      <c r="AS1006" s="75"/>
      <c r="AT1006" s="85"/>
    </row>
    <row r="1007" spans="2:46" ht="18" customHeight="1">
      <c r="B1007" s="697">
        <f>'報告書（事業主控）'!B1007</f>
        <v>0</v>
      </c>
      <c r="C1007" s="698"/>
      <c r="D1007" s="698"/>
      <c r="E1007" s="698"/>
      <c r="F1007" s="698"/>
      <c r="G1007" s="698"/>
      <c r="H1007" s="698"/>
      <c r="I1007" s="699"/>
      <c r="J1007" s="697">
        <f>'報告書（事業主控）'!J1007</f>
        <v>0</v>
      </c>
      <c r="K1007" s="698"/>
      <c r="L1007" s="698"/>
      <c r="M1007" s="698"/>
      <c r="N1007" s="703"/>
      <c r="O1007" s="110">
        <f>'報告書（事業主控）'!O1007</f>
        <v>0</v>
      </c>
      <c r="P1007" s="92" t="s">
        <v>45</v>
      </c>
      <c r="Q1007" s="110">
        <f>'報告書（事業主控）'!Q1007</f>
        <v>0</v>
      </c>
      <c r="R1007" s="92" t="s">
        <v>46</v>
      </c>
      <c r="S1007" s="110">
        <f>'報告書（事業主控）'!S1007</f>
        <v>0</v>
      </c>
      <c r="T1007" s="705" t="s">
        <v>47</v>
      </c>
      <c r="U1007" s="705"/>
      <c r="V1007" s="707">
        <f>'報告書（事業主控）'!V1007</f>
        <v>0</v>
      </c>
      <c r="W1007" s="708"/>
      <c r="X1007" s="708"/>
      <c r="Y1007" s="97"/>
      <c r="Z1007" s="70"/>
      <c r="AA1007" s="113"/>
      <c r="AB1007" s="113"/>
      <c r="AC1007" s="97"/>
      <c r="AD1007" s="70"/>
      <c r="AE1007" s="113"/>
      <c r="AF1007" s="113"/>
      <c r="AG1007" s="97"/>
      <c r="AH1007" s="674">
        <f>'報告書（事業主控）'!AH1007</f>
        <v>0</v>
      </c>
      <c r="AI1007" s="675"/>
      <c r="AJ1007" s="675"/>
      <c r="AK1007" s="676"/>
      <c r="AL1007" s="70"/>
      <c r="AM1007" s="71"/>
      <c r="AN1007" s="674">
        <f>'報告書（事業主控）'!AN1007</f>
        <v>0</v>
      </c>
      <c r="AO1007" s="675"/>
      <c r="AP1007" s="675"/>
      <c r="AQ1007" s="675"/>
      <c r="AR1007" s="675"/>
      <c r="AS1007" s="114"/>
      <c r="AT1007" s="85"/>
    </row>
    <row r="1008" spans="2:46" ht="18" customHeight="1">
      <c r="B1008" s="700"/>
      <c r="C1008" s="701"/>
      <c r="D1008" s="701"/>
      <c r="E1008" s="701"/>
      <c r="F1008" s="701"/>
      <c r="G1008" s="701"/>
      <c r="H1008" s="701"/>
      <c r="I1008" s="702"/>
      <c r="J1008" s="700"/>
      <c r="K1008" s="701"/>
      <c r="L1008" s="701"/>
      <c r="M1008" s="701"/>
      <c r="N1008" s="704"/>
      <c r="O1008" s="115">
        <f>'報告書（事業主控）'!O1008</f>
        <v>0</v>
      </c>
      <c r="P1008" s="116" t="s">
        <v>45</v>
      </c>
      <c r="Q1008" s="115">
        <f>'報告書（事業主控）'!Q1008</f>
        <v>0</v>
      </c>
      <c r="R1008" s="116" t="s">
        <v>46</v>
      </c>
      <c r="S1008" s="115">
        <f>'報告書（事業主控）'!S1008</f>
        <v>0</v>
      </c>
      <c r="T1008" s="706" t="s">
        <v>48</v>
      </c>
      <c r="U1008" s="706"/>
      <c r="V1008" s="678">
        <f>'報告書（事業主控）'!V1008</f>
        <v>0</v>
      </c>
      <c r="W1008" s="679"/>
      <c r="X1008" s="679"/>
      <c r="Y1008" s="679"/>
      <c r="Z1008" s="678">
        <f>'報告書（事業主控）'!Z1008</f>
        <v>0</v>
      </c>
      <c r="AA1008" s="679"/>
      <c r="AB1008" s="679"/>
      <c r="AC1008" s="679"/>
      <c r="AD1008" s="678">
        <f>'報告書（事業主控）'!AD1008</f>
        <v>0</v>
      </c>
      <c r="AE1008" s="679"/>
      <c r="AF1008" s="679"/>
      <c r="AG1008" s="679"/>
      <c r="AH1008" s="678">
        <f>'報告書（事業主控）'!AH1008</f>
        <v>0</v>
      </c>
      <c r="AI1008" s="679"/>
      <c r="AJ1008" s="679"/>
      <c r="AK1008" s="680"/>
      <c r="AL1008" s="407">
        <f>'報告書（事業主控）'!AL1008</f>
        <v>0</v>
      </c>
      <c r="AM1008" s="677"/>
      <c r="AN1008" s="671">
        <f>'報告書（事業主控）'!AN1008</f>
        <v>0</v>
      </c>
      <c r="AO1008" s="672"/>
      <c r="AP1008" s="672"/>
      <c r="AQ1008" s="672"/>
      <c r="AR1008" s="672"/>
      <c r="AS1008" s="75"/>
      <c r="AT1008" s="85"/>
    </row>
    <row r="1009" spans="2:46" ht="18" customHeight="1">
      <c r="B1009" s="697">
        <f>'報告書（事業主控）'!B1009</f>
        <v>0</v>
      </c>
      <c r="C1009" s="698"/>
      <c r="D1009" s="698"/>
      <c r="E1009" s="698"/>
      <c r="F1009" s="698"/>
      <c r="G1009" s="698"/>
      <c r="H1009" s="698"/>
      <c r="I1009" s="699"/>
      <c r="J1009" s="697">
        <f>'報告書（事業主控）'!J1009</f>
        <v>0</v>
      </c>
      <c r="K1009" s="698"/>
      <c r="L1009" s="698"/>
      <c r="M1009" s="698"/>
      <c r="N1009" s="703"/>
      <c r="O1009" s="110">
        <f>'報告書（事業主控）'!O1009</f>
        <v>0</v>
      </c>
      <c r="P1009" s="92" t="s">
        <v>45</v>
      </c>
      <c r="Q1009" s="110">
        <f>'報告書（事業主控）'!Q1009</f>
        <v>0</v>
      </c>
      <c r="R1009" s="92" t="s">
        <v>46</v>
      </c>
      <c r="S1009" s="110">
        <f>'報告書（事業主控）'!S1009</f>
        <v>0</v>
      </c>
      <c r="T1009" s="705" t="s">
        <v>47</v>
      </c>
      <c r="U1009" s="705"/>
      <c r="V1009" s="707">
        <f>'報告書（事業主控）'!V1009</f>
        <v>0</v>
      </c>
      <c r="W1009" s="708"/>
      <c r="X1009" s="708"/>
      <c r="Y1009" s="97"/>
      <c r="Z1009" s="70"/>
      <c r="AA1009" s="113"/>
      <c r="AB1009" s="113"/>
      <c r="AC1009" s="97"/>
      <c r="AD1009" s="70"/>
      <c r="AE1009" s="113"/>
      <c r="AF1009" s="113"/>
      <c r="AG1009" s="97"/>
      <c r="AH1009" s="674">
        <f>'報告書（事業主控）'!AH1009</f>
        <v>0</v>
      </c>
      <c r="AI1009" s="675"/>
      <c r="AJ1009" s="675"/>
      <c r="AK1009" s="676"/>
      <c r="AL1009" s="70"/>
      <c r="AM1009" s="71"/>
      <c r="AN1009" s="674">
        <f>'報告書（事業主控）'!AN1009</f>
        <v>0</v>
      </c>
      <c r="AO1009" s="675"/>
      <c r="AP1009" s="675"/>
      <c r="AQ1009" s="675"/>
      <c r="AR1009" s="675"/>
      <c r="AS1009" s="114"/>
      <c r="AT1009" s="85"/>
    </row>
    <row r="1010" spans="2:46" ht="18" customHeight="1">
      <c r="B1010" s="700"/>
      <c r="C1010" s="701"/>
      <c r="D1010" s="701"/>
      <c r="E1010" s="701"/>
      <c r="F1010" s="701"/>
      <c r="G1010" s="701"/>
      <c r="H1010" s="701"/>
      <c r="I1010" s="702"/>
      <c r="J1010" s="700"/>
      <c r="K1010" s="701"/>
      <c r="L1010" s="701"/>
      <c r="M1010" s="701"/>
      <c r="N1010" s="704"/>
      <c r="O1010" s="115">
        <f>'報告書（事業主控）'!O1010</f>
        <v>0</v>
      </c>
      <c r="P1010" s="116" t="s">
        <v>45</v>
      </c>
      <c r="Q1010" s="115">
        <f>'報告書（事業主控）'!Q1010</f>
        <v>0</v>
      </c>
      <c r="R1010" s="116" t="s">
        <v>46</v>
      </c>
      <c r="S1010" s="115">
        <f>'報告書（事業主控）'!S1010</f>
        <v>0</v>
      </c>
      <c r="T1010" s="706" t="s">
        <v>48</v>
      </c>
      <c r="U1010" s="706"/>
      <c r="V1010" s="678">
        <f>'報告書（事業主控）'!V1010</f>
        <v>0</v>
      </c>
      <c r="W1010" s="679"/>
      <c r="X1010" s="679"/>
      <c r="Y1010" s="679"/>
      <c r="Z1010" s="678">
        <f>'報告書（事業主控）'!Z1010</f>
        <v>0</v>
      </c>
      <c r="AA1010" s="679"/>
      <c r="AB1010" s="679"/>
      <c r="AC1010" s="679"/>
      <c r="AD1010" s="678">
        <f>'報告書（事業主控）'!AD1010</f>
        <v>0</v>
      </c>
      <c r="AE1010" s="679"/>
      <c r="AF1010" s="679"/>
      <c r="AG1010" s="679"/>
      <c r="AH1010" s="678">
        <f>'報告書（事業主控）'!AH1010</f>
        <v>0</v>
      </c>
      <c r="AI1010" s="679"/>
      <c r="AJ1010" s="679"/>
      <c r="AK1010" s="680"/>
      <c r="AL1010" s="407">
        <f>'報告書（事業主控）'!AL1010</f>
        <v>0</v>
      </c>
      <c r="AM1010" s="677"/>
      <c r="AN1010" s="671">
        <f>'報告書（事業主控）'!AN1010</f>
        <v>0</v>
      </c>
      <c r="AO1010" s="672"/>
      <c r="AP1010" s="672"/>
      <c r="AQ1010" s="672"/>
      <c r="AR1010" s="672"/>
      <c r="AS1010" s="75"/>
      <c r="AT1010" s="85"/>
    </row>
    <row r="1011" spans="2:46" ht="18" customHeight="1">
      <c r="B1011" s="697">
        <f>'報告書（事業主控）'!B1011</f>
        <v>0</v>
      </c>
      <c r="C1011" s="698"/>
      <c r="D1011" s="698"/>
      <c r="E1011" s="698"/>
      <c r="F1011" s="698"/>
      <c r="G1011" s="698"/>
      <c r="H1011" s="698"/>
      <c r="I1011" s="699"/>
      <c r="J1011" s="697">
        <f>'報告書（事業主控）'!J1011</f>
        <v>0</v>
      </c>
      <c r="K1011" s="698"/>
      <c r="L1011" s="698"/>
      <c r="M1011" s="698"/>
      <c r="N1011" s="703"/>
      <c r="O1011" s="110">
        <f>'報告書（事業主控）'!O1011</f>
        <v>0</v>
      </c>
      <c r="P1011" s="92" t="s">
        <v>45</v>
      </c>
      <c r="Q1011" s="110">
        <f>'報告書（事業主控）'!Q1011</f>
        <v>0</v>
      </c>
      <c r="R1011" s="92" t="s">
        <v>46</v>
      </c>
      <c r="S1011" s="110">
        <f>'報告書（事業主控）'!S1011</f>
        <v>0</v>
      </c>
      <c r="T1011" s="705" t="s">
        <v>47</v>
      </c>
      <c r="U1011" s="705"/>
      <c r="V1011" s="707">
        <f>'報告書（事業主控）'!V1011</f>
        <v>0</v>
      </c>
      <c r="W1011" s="708"/>
      <c r="X1011" s="708"/>
      <c r="Y1011" s="97"/>
      <c r="Z1011" s="70"/>
      <c r="AA1011" s="113"/>
      <c r="AB1011" s="113"/>
      <c r="AC1011" s="97"/>
      <c r="AD1011" s="70"/>
      <c r="AE1011" s="113"/>
      <c r="AF1011" s="113"/>
      <c r="AG1011" s="97"/>
      <c r="AH1011" s="674">
        <f>'報告書（事業主控）'!AH1011</f>
        <v>0</v>
      </c>
      <c r="AI1011" s="675"/>
      <c r="AJ1011" s="675"/>
      <c r="AK1011" s="676"/>
      <c r="AL1011" s="70"/>
      <c r="AM1011" s="71"/>
      <c r="AN1011" s="674">
        <f>'報告書（事業主控）'!AN1011</f>
        <v>0</v>
      </c>
      <c r="AO1011" s="675"/>
      <c r="AP1011" s="675"/>
      <c r="AQ1011" s="675"/>
      <c r="AR1011" s="675"/>
      <c r="AS1011" s="114"/>
      <c r="AT1011" s="85"/>
    </row>
    <row r="1012" spans="2:46" ht="18" customHeight="1">
      <c r="B1012" s="700"/>
      <c r="C1012" s="701"/>
      <c r="D1012" s="701"/>
      <c r="E1012" s="701"/>
      <c r="F1012" s="701"/>
      <c r="G1012" s="701"/>
      <c r="H1012" s="701"/>
      <c r="I1012" s="702"/>
      <c r="J1012" s="700"/>
      <c r="K1012" s="701"/>
      <c r="L1012" s="701"/>
      <c r="M1012" s="701"/>
      <c r="N1012" s="704"/>
      <c r="O1012" s="115">
        <f>'報告書（事業主控）'!O1012</f>
        <v>0</v>
      </c>
      <c r="P1012" s="116" t="s">
        <v>45</v>
      </c>
      <c r="Q1012" s="115">
        <f>'報告書（事業主控）'!Q1012</f>
        <v>0</v>
      </c>
      <c r="R1012" s="116" t="s">
        <v>46</v>
      </c>
      <c r="S1012" s="115">
        <f>'報告書（事業主控）'!S1012</f>
        <v>0</v>
      </c>
      <c r="T1012" s="706" t="s">
        <v>48</v>
      </c>
      <c r="U1012" s="706"/>
      <c r="V1012" s="678">
        <f>'報告書（事業主控）'!V1012</f>
        <v>0</v>
      </c>
      <c r="W1012" s="679"/>
      <c r="X1012" s="679"/>
      <c r="Y1012" s="679"/>
      <c r="Z1012" s="678">
        <f>'報告書（事業主控）'!Z1012</f>
        <v>0</v>
      </c>
      <c r="AA1012" s="679"/>
      <c r="AB1012" s="679"/>
      <c r="AC1012" s="679"/>
      <c r="AD1012" s="678">
        <f>'報告書（事業主控）'!AD1012</f>
        <v>0</v>
      </c>
      <c r="AE1012" s="679"/>
      <c r="AF1012" s="679"/>
      <c r="AG1012" s="679"/>
      <c r="AH1012" s="678">
        <f>'報告書（事業主控）'!AH1012</f>
        <v>0</v>
      </c>
      <c r="AI1012" s="679"/>
      <c r="AJ1012" s="679"/>
      <c r="AK1012" s="680"/>
      <c r="AL1012" s="407">
        <f>'報告書（事業主控）'!AL1012</f>
        <v>0</v>
      </c>
      <c r="AM1012" s="677"/>
      <c r="AN1012" s="671">
        <f>'報告書（事業主控）'!AN1012</f>
        <v>0</v>
      </c>
      <c r="AO1012" s="672"/>
      <c r="AP1012" s="672"/>
      <c r="AQ1012" s="672"/>
      <c r="AR1012" s="672"/>
      <c r="AS1012" s="75"/>
      <c r="AT1012" s="85"/>
    </row>
    <row r="1013" spans="2:46" ht="18" customHeight="1">
      <c r="B1013" s="697">
        <f>'報告書（事業主控）'!B1013</f>
        <v>0</v>
      </c>
      <c r="C1013" s="698"/>
      <c r="D1013" s="698"/>
      <c r="E1013" s="698"/>
      <c r="F1013" s="698"/>
      <c r="G1013" s="698"/>
      <c r="H1013" s="698"/>
      <c r="I1013" s="699"/>
      <c r="J1013" s="697">
        <f>'報告書（事業主控）'!J1013</f>
        <v>0</v>
      </c>
      <c r="K1013" s="698"/>
      <c r="L1013" s="698"/>
      <c r="M1013" s="698"/>
      <c r="N1013" s="703"/>
      <c r="O1013" s="110">
        <f>'報告書（事業主控）'!O1013</f>
        <v>0</v>
      </c>
      <c r="P1013" s="92" t="s">
        <v>45</v>
      </c>
      <c r="Q1013" s="110">
        <f>'報告書（事業主控）'!Q1013</f>
        <v>0</v>
      </c>
      <c r="R1013" s="92" t="s">
        <v>46</v>
      </c>
      <c r="S1013" s="110">
        <f>'報告書（事業主控）'!S1013</f>
        <v>0</v>
      </c>
      <c r="T1013" s="705" t="s">
        <v>47</v>
      </c>
      <c r="U1013" s="705"/>
      <c r="V1013" s="707">
        <f>'報告書（事業主控）'!V1013</f>
        <v>0</v>
      </c>
      <c r="W1013" s="708"/>
      <c r="X1013" s="708"/>
      <c r="Y1013" s="97"/>
      <c r="Z1013" s="70"/>
      <c r="AA1013" s="113"/>
      <c r="AB1013" s="113"/>
      <c r="AC1013" s="97"/>
      <c r="AD1013" s="70"/>
      <c r="AE1013" s="113"/>
      <c r="AF1013" s="113"/>
      <c r="AG1013" s="97"/>
      <c r="AH1013" s="674">
        <f>'報告書（事業主控）'!AH1013</f>
        <v>0</v>
      </c>
      <c r="AI1013" s="675"/>
      <c r="AJ1013" s="675"/>
      <c r="AK1013" s="676"/>
      <c r="AL1013" s="70"/>
      <c r="AM1013" s="71"/>
      <c r="AN1013" s="674">
        <f>'報告書（事業主控）'!AN1013</f>
        <v>0</v>
      </c>
      <c r="AO1013" s="675"/>
      <c r="AP1013" s="675"/>
      <c r="AQ1013" s="675"/>
      <c r="AR1013" s="675"/>
      <c r="AS1013" s="114"/>
      <c r="AT1013" s="85"/>
    </row>
    <row r="1014" spans="2:46" ht="18" customHeight="1">
      <c r="B1014" s="700"/>
      <c r="C1014" s="701"/>
      <c r="D1014" s="701"/>
      <c r="E1014" s="701"/>
      <c r="F1014" s="701"/>
      <c r="G1014" s="701"/>
      <c r="H1014" s="701"/>
      <c r="I1014" s="702"/>
      <c r="J1014" s="700"/>
      <c r="K1014" s="701"/>
      <c r="L1014" s="701"/>
      <c r="M1014" s="701"/>
      <c r="N1014" s="704"/>
      <c r="O1014" s="115">
        <f>'報告書（事業主控）'!O1014</f>
        <v>0</v>
      </c>
      <c r="P1014" s="116" t="s">
        <v>45</v>
      </c>
      <c r="Q1014" s="115">
        <f>'報告書（事業主控）'!Q1014</f>
        <v>0</v>
      </c>
      <c r="R1014" s="116" t="s">
        <v>46</v>
      </c>
      <c r="S1014" s="115">
        <f>'報告書（事業主控）'!S1014</f>
        <v>0</v>
      </c>
      <c r="T1014" s="706" t="s">
        <v>48</v>
      </c>
      <c r="U1014" s="706"/>
      <c r="V1014" s="678">
        <f>'報告書（事業主控）'!V1014</f>
        <v>0</v>
      </c>
      <c r="W1014" s="679"/>
      <c r="X1014" s="679"/>
      <c r="Y1014" s="679"/>
      <c r="Z1014" s="678">
        <f>'報告書（事業主控）'!Z1014</f>
        <v>0</v>
      </c>
      <c r="AA1014" s="679"/>
      <c r="AB1014" s="679"/>
      <c r="AC1014" s="679"/>
      <c r="AD1014" s="678">
        <f>'報告書（事業主控）'!AD1014</f>
        <v>0</v>
      </c>
      <c r="AE1014" s="679"/>
      <c r="AF1014" s="679"/>
      <c r="AG1014" s="679"/>
      <c r="AH1014" s="678">
        <f>'報告書（事業主控）'!AH1014</f>
        <v>0</v>
      </c>
      <c r="AI1014" s="679"/>
      <c r="AJ1014" s="679"/>
      <c r="AK1014" s="680"/>
      <c r="AL1014" s="407">
        <f>'報告書（事業主控）'!AL1014</f>
        <v>0</v>
      </c>
      <c r="AM1014" s="677"/>
      <c r="AN1014" s="671">
        <f>'報告書（事業主控）'!AN1014</f>
        <v>0</v>
      </c>
      <c r="AO1014" s="672"/>
      <c r="AP1014" s="672"/>
      <c r="AQ1014" s="672"/>
      <c r="AR1014" s="672"/>
      <c r="AS1014" s="75"/>
      <c r="AT1014" s="85"/>
    </row>
    <row r="1015" spans="2:46" ht="18" customHeight="1">
      <c r="B1015" s="697">
        <f>'報告書（事業主控）'!B1015</f>
        <v>0</v>
      </c>
      <c r="C1015" s="698"/>
      <c r="D1015" s="698"/>
      <c r="E1015" s="698"/>
      <c r="F1015" s="698"/>
      <c r="G1015" s="698"/>
      <c r="H1015" s="698"/>
      <c r="I1015" s="699"/>
      <c r="J1015" s="697">
        <f>'報告書（事業主控）'!J1015</f>
        <v>0</v>
      </c>
      <c r="K1015" s="698"/>
      <c r="L1015" s="698"/>
      <c r="M1015" s="698"/>
      <c r="N1015" s="703"/>
      <c r="O1015" s="110">
        <f>'報告書（事業主控）'!O1015</f>
        <v>0</v>
      </c>
      <c r="P1015" s="92" t="s">
        <v>45</v>
      </c>
      <c r="Q1015" s="110">
        <f>'報告書（事業主控）'!Q1015</f>
        <v>0</v>
      </c>
      <c r="R1015" s="92" t="s">
        <v>46</v>
      </c>
      <c r="S1015" s="110">
        <f>'報告書（事業主控）'!S1015</f>
        <v>0</v>
      </c>
      <c r="T1015" s="705" t="s">
        <v>47</v>
      </c>
      <c r="U1015" s="705"/>
      <c r="V1015" s="707">
        <f>'報告書（事業主控）'!V1015</f>
        <v>0</v>
      </c>
      <c r="W1015" s="708"/>
      <c r="X1015" s="708"/>
      <c r="Y1015" s="97"/>
      <c r="Z1015" s="70"/>
      <c r="AA1015" s="113"/>
      <c r="AB1015" s="113"/>
      <c r="AC1015" s="97"/>
      <c r="AD1015" s="70"/>
      <c r="AE1015" s="113"/>
      <c r="AF1015" s="113"/>
      <c r="AG1015" s="97"/>
      <c r="AH1015" s="674">
        <f>'報告書（事業主控）'!AH1015</f>
        <v>0</v>
      </c>
      <c r="AI1015" s="675"/>
      <c r="AJ1015" s="675"/>
      <c r="AK1015" s="676"/>
      <c r="AL1015" s="70"/>
      <c r="AM1015" s="71"/>
      <c r="AN1015" s="674">
        <f>'報告書（事業主控）'!AN1015</f>
        <v>0</v>
      </c>
      <c r="AO1015" s="675"/>
      <c r="AP1015" s="675"/>
      <c r="AQ1015" s="675"/>
      <c r="AR1015" s="675"/>
      <c r="AS1015" s="114"/>
      <c r="AT1015" s="85"/>
    </row>
    <row r="1016" spans="2:46" ht="18" customHeight="1">
      <c r="B1016" s="700"/>
      <c r="C1016" s="701"/>
      <c r="D1016" s="701"/>
      <c r="E1016" s="701"/>
      <c r="F1016" s="701"/>
      <c r="G1016" s="701"/>
      <c r="H1016" s="701"/>
      <c r="I1016" s="702"/>
      <c r="J1016" s="700"/>
      <c r="K1016" s="701"/>
      <c r="L1016" s="701"/>
      <c r="M1016" s="701"/>
      <c r="N1016" s="704"/>
      <c r="O1016" s="115">
        <f>'報告書（事業主控）'!O1016</f>
        <v>0</v>
      </c>
      <c r="P1016" s="116" t="s">
        <v>45</v>
      </c>
      <c r="Q1016" s="115">
        <f>'報告書（事業主控）'!Q1016</f>
        <v>0</v>
      </c>
      <c r="R1016" s="116" t="s">
        <v>46</v>
      </c>
      <c r="S1016" s="115">
        <f>'報告書（事業主控）'!S1016</f>
        <v>0</v>
      </c>
      <c r="T1016" s="706" t="s">
        <v>48</v>
      </c>
      <c r="U1016" s="706"/>
      <c r="V1016" s="678">
        <f>'報告書（事業主控）'!V1016</f>
        <v>0</v>
      </c>
      <c r="W1016" s="679"/>
      <c r="X1016" s="679"/>
      <c r="Y1016" s="679"/>
      <c r="Z1016" s="678">
        <f>'報告書（事業主控）'!Z1016</f>
        <v>0</v>
      </c>
      <c r="AA1016" s="679"/>
      <c r="AB1016" s="679"/>
      <c r="AC1016" s="679"/>
      <c r="AD1016" s="678">
        <f>'報告書（事業主控）'!AD1016</f>
        <v>0</v>
      </c>
      <c r="AE1016" s="679"/>
      <c r="AF1016" s="679"/>
      <c r="AG1016" s="679"/>
      <c r="AH1016" s="678">
        <f>'報告書（事業主控）'!AH1016</f>
        <v>0</v>
      </c>
      <c r="AI1016" s="679"/>
      <c r="AJ1016" s="679"/>
      <c r="AK1016" s="680"/>
      <c r="AL1016" s="407">
        <f>'報告書（事業主控）'!AL1016</f>
        <v>0</v>
      </c>
      <c r="AM1016" s="677"/>
      <c r="AN1016" s="671">
        <f>'報告書（事業主控）'!AN1016</f>
        <v>0</v>
      </c>
      <c r="AO1016" s="672"/>
      <c r="AP1016" s="672"/>
      <c r="AQ1016" s="672"/>
      <c r="AR1016" s="672"/>
      <c r="AS1016" s="75"/>
      <c r="AT1016" s="85"/>
    </row>
    <row r="1017" spans="2:46" ht="18" customHeight="1">
      <c r="B1017" s="697">
        <f>'報告書（事業主控）'!B1017</f>
        <v>0</v>
      </c>
      <c r="C1017" s="698"/>
      <c r="D1017" s="698"/>
      <c r="E1017" s="698"/>
      <c r="F1017" s="698"/>
      <c r="G1017" s="698"/>
      <c r="H1017" s="698"/>
      <c r="I1017" s="699"/>
      <c r="J1017" s="697">
        <f>'報告書（事業主控）'!J1017</f>
        <v>0</v>
      </c>
      <c r="K1017" s="698"/>
      <c r="L1017" s="698"/>
      <c r="M1017" s="698"/>
      <c r="N1017" s="703"/>
      <c r="O1017" s="110">
        <f>'報告書（事業主控）'!O1017</f>
        <v>0</v>
      </c>
      <c r="P1017" s="92" t="s">
        <v>45</v>
      </c>
      <c r="Q1017" s="110">
        <f>'報告書（事業主控）'!Q1017</f>
        <v>0</v>
      </c>
      <c r="R1017" s="92" t="s">
        <v>46</v>
      </c>
      <c r="S1017" s="110">
        <f>'報告書（事業主控）'!S1017</f>
        <v>0</v>
      </c>
      <c r="T1017" s="705" t="s">
        <v>47</v>
      </c>
      <c r="U1017" s="705"/>
      <c r="V1017" s="707">
        <f>'報告書（事業主控）'!V1017</f>
        <v>0</v>
      </c>
      <c r="W1017" s="708"/>
      <c r="X1017" s="708"/>
      <c r="Y1017" s="97"/>
      <c r="Z1017" s="70"/>
      <c r="AA1017" s="113"/>
      <c r="AB1017" s="113"/>
      <c r="AC1017" s="97"/>
      <c r="AD1017" s="70"/>
      <c r="AE1017" s="113"/>
      <c r="AF1017" s="113"/>
      <c r="AG1017" s="97"/>
      <c r="AH1017" s="674">
        <f>'報告書（事業主控）'!AH1017</f>
        <v>0</v>
      </c>
      <c r="AI1017" s="675"/>
      <c r="AJ1017" s="675"/>
      <c r="AK1017" s="676"/>
      <c r="AL1017" s="70"/>
      <c r="AM1017" s="71"/>
      <c r="AN1017" s="674">
        <f>'報告書（事業主控）'!AN1017</f>
        <v>0</v>
      </c>
      <c r="AO1017" s="675"/>
      <c r="AP1017" s="675"/>
      <c r="AQ1017" s="675"/>
      <c r="AR1017" s="675"/>
      <c r="AS1017" s="114"/>
      <c r="AT1017" s="85"/>
    </row>
    <row r="1018" spans="2:46" ht="18" customHeight="1">
      <c r="B1018" s="700"/>
      <c r="C1018" s="701"/>
      <c r="D1018" s="701"/>
      <c r="E1018" s="701"/>
      <c r="F1018" s="701"/>
      <c r="G1018" s="701"/>
      <c r="H1018" s="701"/>
      <c r="I1018" s="702"/>
      <c r="J1018" s="700"/>
      <c r="K1018" s="701"/>
      <c r="L1018" s="701"/>
      <c r="M1018" s="701"/>
      <c r="N1018" s="704"/>
      <c r="O1018" s="115">
        <f>'報告書（事業主控）'!O1018</f>
        <v>0</v>
      </c>
      <c r="P1018" s="116" t="s">
        <v>45</v>
      </c>
      <c r="Q1018" s="115">
        <f>'報告書（事業主控）'!Q1018</f>
        <v>0</v>
      </c>
      <c r="R1018" s="116" t="s">
        <v>46</v>
      </c>
      <c r="S1018" s="115">
        <f>'報告書（事業主控）'!S1018</f>
        <v>0</v>
      </c>
      <c r="T1018" s="706" t="s">
        <v>48</v>
      </c>
      <c r="U1018" s="706"/>
      <c r="V1018" s="678">
        <f>'報告書（事業主控）'!V1018</f>
        <v>0</v>
      </c>
      <c r="W1018" s="679"/>
      <c r="X1018" s="679"/>
      <c r="Y1018" s="679"/>
      <c r="Z1018" s="678">
        <f>'報告書（事業主控）'!Z1018</f>
        <v>0</v>
      </c>
      <c r="AA1018" s="679"/>
      <c r="AB1018" s="679"/>
      <c r="AC1018" s="679"/>
      <c r="AD1018" s="678">
        <f>'報告書（事業主控）'!AD1018</f>
        <v>0</v>
      </c>
      <c r="AE1018" s="679"/>
      <c r="AF1018" s="679"/>
      <c r="AG1018" s="679"/>
      <c r="AH1018" s="678">
        <f>'報告書（事業主控）'!AH1018</f>
        <v>0</v>
      </c>
      <c r="AI1018" s="679"/>
      <c r="AJ1018" s="679"/>
      <c r="AK1018" s="680"/>
      <c r="AL1018" s="407">
        <f>'報告書（事業主控）'!AL1018</f>
        <v>0</v>
      </c>
      <c r="AM1018" s="677"/>
      <c r="AN1018" s="671">
        <f>'報告書（事業主控）'!AN1018</f>
        <v>0</v>
      </c>
      <c r="AO1018" s="672"/>
      <c r="AP1018" s="672"/>
      <c r="AQ1018" s="672"/>
      <c r="AR1018" s="672"/>
      <c r="AS1018" s="75"/>
      <c r="AT1018" s="85"/>
    </row>
    <row r="1019" spans="2:46" ht="18" customHeight="1">
      <c r="B1019" s="697">
        <f>'報告書（事業主控）'!B1019</f>
        <v>0</v>
      </c>
      <c r="C1019" s="698"/>
      <c r="D1019" s="698"/>
      <c r="E1019" s="698"/>
      <c r="F1019" s="698"/>
      <c r="G1019" s="698"/>
      <c r="H1019" s="698"/>
      <c r="I1019" s="699"/>
      <c r="J1019" s="697">
        <f>'報告書（事業主控）'!J1019</f>
        <v>0</v>
      </c>
      <c r="K1019" s="698"/>
      <c r="L1019" s="698"/>
      <c r="M1019" s="698"/>
      <c r="N1019" s="703"/>
      <c r="O1019" s="110">
        <f>'報告書（事業主控）'!O1019</f>
        <v>0</v>
      </c>
      <c r="P1019" s="92" t="s">
        <v>45</v>
      </c>
      <c r="Q1019" s="110">
        <f>'報告書（事業主控）'!Q1019</f>
        <v>0</v>
      </c>
      <c r="R1019" s="92" t="s">
        <v>46</v>
      </c>
      <c r="S1019" s="110">
        <f>'報告書（事業主控）'!S1019</f>
        <v>0</v>
      </c>
      <c r="T1019" s="705" t="s">
        <v>47</v>
      </c>
      <c r="U1019" s="705"/>
      <c r="V1019" s="707">
        <f>'報告書（事業主控）'!V1019</f>
        <v>0</v>
      </c>
      <c r="W1019" s="708"/>
      <c r="X1019" s="708"/>
      <c r="Y1019" s="97"/>
      <c r="Z1019" s="70"/>
      <c r="AA1019" s="113"/>
      <c r="AB1019" s="113"/>
      <c r="AC1019" s="97"/>
      <c r="AD1019" s="70"/>
      <c r="AE1019" s="113"/>
      <c r="AF1019" s="113"/>
      <c r="AG1019" s="97"/>
      <c r="AH1019" s="674">
        <f>'報告書（事業主控）'!AH1019</f>
        <v>0</v>
      </c>
      <c r="AI1019" s="675"/>
      <c r="AJ1019" s="675"/>
      <c r="AK1019" s="676"/>
      <c r="AL1019" s="70"/>
      <c r="AM1019" s="71"/>
      <c r="AN1019" s="674">
        <f>'報告書（事業主控）'!AN1019</f>
        <v>0</v>
      </c>
      <c r="AO1019" s="675"/>
      <c r="AP1019" s="675"/>
      <c r="AQ1019" s="675"/>
      <c r="AR1019" s="675"/>
      <c r="AS1019" s="114"/>
      <c r="AT1019" s="85"/>
    </row>
    <row r="1020" spans="2:46" ht="18" customHeight="1">
      <c r="B1020" s="700"/>
      <c r="C1020" s="701"/>
      <c r="D1020" s="701"/>
      <c r="E1020" s="701"/>
      <c r="F1020" s="701"/>
      <c r="G1020" s="701"/>
      <c r="H1020" s="701"/>
      <c r="I1020" s="702"/>
      <c r="J1020" s="700"/>
      <c r="K1020" s="701"/>
      <c r="L1020" s="701"/>
      <c r="M1020" s="701"/>
      <c r="N1020" s="704"/>
      <c r="O1020" s="115">
        <f>'報告書（事業主控）'!O1020</f>
        <v>0</v>
      </c>
      <c r="P1020" s="116" t="s">
        <v>45</v>
      </c>
      <c r="Q1020" s="115">
        <f>'報告書（事業主控）'!Q1020</f>
        <v>0</v>
      </c>
      <c r="R1020" s="116" t="s">
        <v>46</v>
      </c>
      <c r="S1020" s="115">
        <f>'報告書（事業主控）'!S1020</f>
        <v>0</v>
      </c>
      <c r="T1020" s="706" t="s">
        <v>48</v>
      </c>
      <c r="U1020" s="706"/>
      <c r="V1020" s="678">
        <f>'報告書（事業主控）'!V1020</f>
        <v>0</v>
      </c>
      <c r="W1020" s="679"/>
      <c r="X1020" s="679"/>
      <c r="Y1020" s="679"/>
      <c r="Z1020" s="678">
        <f>'報告書（事業主控）'!Z1020</f>
        <v>0</v>
      </c>
      <c r="AA1020" s="679"/>
      <c r="AB1020" s="679"/>
      <c r="AC1020" s="679"/>
      <c r="AD1020" s="678">
        <f>'報告書（事業主控）'!AD1020</f>
        <v>0</v>
      </c>
      <c r="AE1020" s="679"/>
      <c r="AF1020" s="679"/>
      <c r="AG1020" s="679"/>
      <c r="AH1020" s="678">
        <f>'報告書（事業主控）'!AH1020</f>
        <v>0</v>
      </c>
      <c r="AI1020" s="679"/>
      <c r="AJ1020" s="679"/>
      <c r="AK1020" s="680"/>
      <c r="AL1020" s="407">
        <f>'報告書（事業主控）'!AL1020</f>
        <v>0</v>
      </c>
      <c r="AM1020" s="677"/>
      <c r="AN1020" s="671">
        <f>'報告書（事業主控）'!AN1020</f>
        <v>0</v>
      </c>
      <c r="AO1020" s="672"/>
      <c r="AP1020" s="672"/>
      <c r="AQ1020" s="672"/>
      <c r="AR1020" s="672"/>
      <c r="AS1020" s="75"/>
      <c r="AT1020" s="85"/>
    </row>
    <row r="1021" spans="2:46" ht="18" customHeight="1">
      <c r="B1021" s="430" t="s">
        <v>134</v>
      </c>
      <c r="C1021" s="431"/>
      <c r="D1021" s="431"/>
      <c r="E1021" s="432"/>
      <c r="F1021" s="688">
        <f>'報告書（事業主控）'!F1021</f>
        <v>0</v>
      </c>
      <c r="G1021" s="689"/>
      <c r="H1021" s="689"/>
      <c r="I1021" s="689"/>
      <c r="J1021" s="689"/>
      <c r="K1021" s="689"/>
      <c r="L1021" s="689"/>
      <c r="M1021" s="689"/>
      <c r="N1021" s="690"/>
      <c r="O1021" s="786" t="s">
        <v>62</v>
      </c>
      <c r="P1021" s="787"/>
      <c r="Q1021" s="787"/>
      <c r="R1021" s="787"/>
      <c r="S1021" s="787"/>
      <c r="T1021" s="787"/>
      <c r="U1021" s="788"/>
      <c r="V1021" s="674">
        <f>'報告書（事業主控）'!V1021</f>
        <v>0</v>
      </c>
      <c r="W1021" s="675"/>
      <c r="X1021" s="675"/>
      <c r="Y1021" s="676"/>
      <c r="Z1021" s="70"/>
      <c r="AA1021" s="113"/>
      <c r="AB1021" s="113"/>
      <c r="AC1021" s="97"/>
      <c r="AD1021" s="70"/>
      <c r="AE1021" s="113"/>
      <c r="AF1021" s="113"/>
      <c r="AG1021" s="97"/>
      <c r="AH1021" s="674">
        <f>'報告書（事業主控）'!AH1021</f>
        <v>0</v>
      </c>
      <c r="AI1021" s="675"/>
      <c r="AJ1021" s="675"/>
      <c r="AK1021" s="676"/>
      <c r="AL1021" s="70"/>
      <c r="AM1021" s="71"/>
      <c r="AN1021" s="674">
        <f>'報告書（事業主控）'!AN1021</f>
        <v>0</v>
      </c>
      <c r="AO1021" s="675"/>
      <c r="AP1021" s="675"/>
      <c r="AQ1021" s="675"/>
      <c r="AR1021" s="675"/>
      <c r="AS1021" s="114"/>
      <c r="AT1021" s="85"/>
    </row>
    <row r="1022" spans="2:46" ht="18" customHeight="1">
      <c r="B1022" s="433"/>
      <c r="C1022" s="434"/>
      <c r="D1022" s="434"/>
      <c r="E1022" s="435"/>
      <c r="F1022" s="691"/>
      <c r="G1022" s="692"/>
      <c r="H1022" s="692"/>
      <c r="I1022" s="692"/>
      <c r="J1022" s="692"/>
      <c r="K1022" s="692"/>
      <c r="L1022" s="692"/>
      <c r="M1022" s="692"/>
      <c r="N1022" s="693"/>
      <c r="O1022" s="789"/>
      <c r="P1022" s="790"/>
      <c r="Q1022" s="790"/>
      <c r="R1022" s="790"/>
      <c r="S1022" s="790"/>
      <c r="T1022" s="790"/>
      <c r="U1022" s="791"/>
      <c r="V1022" s="401">
        <f>'報告書（事業主控）'!V1022</f>
        <v>0</v>
      </c>
      <c r="W1022" s="640"/>
      <c r="X1022" s="640"/>
      <c r="Y1022" s="643"/>
      <c r="Z1022" s="401">
        <f>'報告書（事業主控）'!Z1022</f>
        <v>0</v>
      </c>
      <c r="AA1022" s="641"/>
      <c r="AB1022" s="641"/>
      <c r="AC1022" s="642"/>
      <c r="AD1022" s="401">
        <f>'報告書（事業主控）'!AD1022</f>
        <v>0</v>
      </c>
      <c r="AE1022" s="641"/>
      <c r="AF1022" s="641"/>
      <c r="AG1022" s="642"/>
      <c r="AH1022" s="401">
        <f>'報告書（事業主控）'!AH1022</f>
        <v>0</v>
      </c>
      <c r="AI1022" s="402"/>
      <c r="AJ1022" s="402"/>
      <c r="AK1022" s="402"/>
      <c r="AL1022" s="340"/>
      <c r="AM1022" s="341"/>
      <c r="AN1022" s="401">
        <f>'報告書（事業主控）'!AN1022</f>
        <v>0</v>
      </c>
      <c r="AO1022" s="640"/>
      <c r="AP1022" s="640"/>
      <c r="AQ1022" s="640"/>
      <c r="AR1022" s="640"/>
      <c r="AS1022" s="327"/>
      <c r="AT1022" s="85"/>
    </row>
    <row r="1023" spans="2:46" ht="18" customHeight="1">
      <c r="B1023" s="436"/>
      <c r="C1023" s="437"/>
      <c r="D1023" s="437"/>
      <c r="E1023" s="438"/>
      <c r="F1023" s="694"/>
      <c r="G1023" s="695"/>
      <c r="H1023" s="695"/>
      <c r="I1023" s="695"/>
      <c r="J1023" s="695"/>
      <c r="K1023" s="695"/>
      <c r="L1023" s="695"/>
      <c r="M1023" s="695"/>
      <c r="N1023" s="696"/>
      <c r="O1023" s="792"/>
      <c r="P1023" s="793"/>
      <c r="Q1023" s="793"/>
      <c r="R1023" s="793"/>
      <c r="S1023" s="793"/>
      <c r="T1023" s="793"/>
      <c r="U1023" s="794"/>
      <c r="V1023" s="671">
        <f>'報告書（事業主控）'!V1023</f>
        <v>0</v>
      </c>
      <c r="W1023" s="672"/>
      <c r="X1023" s="672"/>
      <c r="Y1023" s="673"/>
      <c r="Z1023" s="671">
        <f>'報告書（事業主控）'!Z1023</f>
        <v>0</v>
      </c>
      <c r="AA1023" s="672"/>
      <c r="AB1023" s="672"/>
      <c r="AC1023" s="673"/>
      <c r="AD1023" s="671">
        <f>'報告書（事業主控）'!AD1023</f>
        <v>0</v>
      </c>
      <c r="AE1023" s="672"/>
      <c r="AF1023" s="672"/>
      <c r="AG1023" s="673"/>
      <c r="AH1023" s="671">
        <f>'報告書（事業主控）'!AH1023</f>
        <v>0</v>
      </c>
      <c r="AI1023" s="672"/>
      <c r="AJ1023" s="672"/>
      <c r="AK1023" s="673"/>
      <c r="AL1023" s="74"/>
      <c r="AM1023" s="75"/>
      <c r="AN1023" s="671">
        <f>'報告書（事業主控）'!AN1023</f>
        <v>0</v>
      </c>
      <c r="AO1023" s="672"/>
      <c r="AP1023" s="672"/>
      <c r="AQ1023" s="672"/>
      <c r="AR1023" s="672"/>
      <c r="AS1023" s="75"/>
      <c r="AT1023" s="85"/>
    </row>
    <row r="1024" spans="2:46" ht="18" customHeight="1">
      <c r="AN1024" s="670">
        <f>'報告書（事業主控）'!AN1024:AR1024</f>
        <v>0</v>
      </c>
      <c r="AO1024" s="670"/>
      <c r="AP1024" s="670"/>
      <c r="AQ1024" s="670"/>
      <c r="AR1024" s="670"/>
      <c r="AS1024" s="85"/>
      <c r="AT1024" s="85"/>
    </row>
    <row r="1025" spans="2:46" ht="31.5" customHeight="1">
      <c r="AN1025" s="132"/>
      <c r="AO1025" s="132"/>
      <c r="AP1025" s="132"/>
      <c r="AQ1025" s="132"/>
      <c r="AR1025" s="132"/>
      <c r="AS1025" s="85"/>
      <c r="AT1025" s="85"/>
    </row>
    <row r="1026" spans="2:46" ht="7.5" customHeight="1">
      <c r="X1026" s="84"/>
      <c r="Y1026" s="84"/>
      <c r="Z1026" s="85"/>
      <c r="AA1026" s="85"/>
      <c r="AB1026" s="85"/>
      <c r="AC1026" s="85"/>
      <c r="AD1026" s="85"/>
      <c r="AE1026" s="85"/>
      <c r="AF1026" s="85"/>
      <c r="AG1026" s="85"/>
      <c r="AH1026" s="85"/>
      <c r="AI1026" s="85"/>
      <c r="AJ1026" s="85"/>
      <c r="AK1026" s="85"/>
      <c r="AL1026" s="85"/>
      <c r="AM1026" s="85"/>
      <c r="AN1026" s="85"/>
      <c r="AO1026" s="85"/>
      <c r="AP1026" s="85"/>
      <c r="AQ1026" s="85"/>
      <c r="AR1026" s="85"/>
      <c r="AS1026" s="85"/>
    </row>
    <row r="1027" spans="2:46" ht="10.5" customHeight="1">
      <c r="X1027" s="84"/>
      <c r="Y1027" s="84"/>
      <c r="Z1027" s="85"/>
      <c r="AA1027" s="85"/>
      <c r="AB1027" s="85"/>
      <c r="AC1027" s="85"/>
      <c r="AD1027" s="85"/>
      <c r="AE1027" s="85"/>
      <c r="AF1027" s="85"/>
      <c r="AG1027" s="85"/>
      <c r="AH1027" s="85"/>
      <c r="AI1027" s="85"/>
      <c r="AJ1027" s="85"/>
      <c r="AK1027" s="85"/>
      <c r="AL1027" s="85"/>
      <c r="AM1027" s="85"/>
      <c r="AN1027" s="85"/>
      <c r="AO1027" s="85"/>
      <c r="AP1027" s="85"/>
      <c r="AQ1027" s="85"/>
      <c r="AR1027" s="85"/>
      <c r="AS1027" s="85"/>
    </row>
    <row r="1028" spans="2:46" ht="5.25" customHeight="1">
      <c r="X1028" s="84"/>
      <c r="Y1028" s="84"/>
      <c r="Z1028" s="85"/>
      <c r="AA1028" s="85"/>
      <c r="AB1028" s="85"/>
      <c r="AC1028" s="85"/>
      <c r="AD1028" s="85"/>
      <c r="AE1028" s="85"/>
      <c r="AF1028" s="85"/>
      <c r="AG1028" s="85"/>
      <c r="AH1028" s="85"/>
      <c r="AI1028" s="85"/>
      <c r="AJ1028" s="85"/>
      <c r="AK1028" s="85"/>
      <c r="AL1028" s="85"/>
      <c r="AM1028" s="85"/>
      <c r="AN1028" s="85"/>
      <c r="AO1028" s="85"/>
      <c r="AP1028" s="85"/>
      <c r="AQ1028" s="85"/>
      <c r="AR1028" s="85"/>
      <c r="AS1028" s="85"/>
    </row>
    <row r="1029" spans="2:46" ht="5.25" customHeight="1">
      <c r="X1029" s="84"/>
      <c r="Y1029" s="84"/>
      <c r="Z1029" s="85"/>
      <c r="AA1029" s="85"/>
      <c r="AB1029" s="85"/>
      <c r="AC1029" s="85"/>
      <c r="AD1029" s="85"/>
      <c r="AE1029" s="85"/>
      <c r="AF1029" s="85"/>
      <c r="AG1029" s="85"/>
      <c r="AH1029" s="85"/>
      <c r="AI1029" s="85"/>
      <c r="AJ1029" s="85"/>
      <c r="AK1029" s="85"/>
      <c r="AL1029" s="85"/>
      <c r="AM1029" s="85"/>
      <c r="AN1029" s="85"/>
      <c r="AO1029" s="85"/>
      <c r="AP1029" s="85"/>
      <c r="AQ1029" s="85"/>
      <c r="AR1029" s="85"/>
      <c r="AS1029" s="85"/>
    </row>
    <row r="1030" spans="2:46" ht="5.25" customHeight="1">
      <c r="X1030" s="84"/>
      <c r="Y1030" s="84"/>
      <c r="Z1030" s="85"/>
      <c r="AA1030" s="85"/>
      <c r="AB1030" s="85"/>
      <c r="AC1030" s="85"/>
      <c r="AD1030" s="85"/>
      <c r="AE1030" s="85"/>
      <c r="AF1030" s="85"/>
      <c r="AG1030" s="85"/>
      <c r="AH1030" s="85"/>
      <c r="AI1030" s="85"/>
      <c r="AJ1030" s="85"/>
      <c r="AK1030" s="85"/>
      <c r="AL1030" s="85"/>
      <c r="AM1030" s="85"/>
      <c r="AN1030" s="85"/>
      <c r="AO1030" s="85"/>
      <c r="AP1030" s="85"/>
      <c r="AQ1030" s="85"/>
      <c r="AR1030" s="85"/>
      <c r="AS1030" s="85"/>
    </row>
    <row r="1031" spans="2:46" ht="5.25" customHeight="1">
      <c r="X1031" s="84"/>
      <c r="Y1031" s="84"/>
      <c r="Z1031" s="85"/>
      <c r="AA1031" s="85"/>
      <c r="AB1031" s="85"/>
      <c r="AC1031" s="85"/>
      <c r="AD1031" s="85"/>
      <c r="AE1031" s="85"/>
      <c r="AF1031" s="85"/>
      <c r="AG1031" s="85"/>
      <c r="AH1031" s="85"/>
      <c r="AI1031" s="85"/>
      <c r="AJ1031" s="85"/>
      <c r="AK1031" s="85"/>
      <c r="AL1031" s="85"/>
      <c r="AM1031" s="85"/>
      <c r="AN1031" s="85"/>
      <c r="AO1031" s="85"/>
      <c r="AP1031" s="85"/>
      <c r="AQ1031" s="85"/>
      <c r="AR1031" s="85"/>
      <c r="AS1031" s="85"/>
    </row>
    <row r="1032" spans="2:46" ht="17.25" customHeight="1">
      <c r="B1032" s="86" t="s">
        <v>50</v>
      </c>
      <c r="L1032" s="85"/>
      <c r="M1032" s="85"/>
      <c r="N1032" s="85"/>
      <c r="O1032" s="85"/>
      <c r="P1032" s="85"/>
      <c r="Q1032" s="85"/>
      <c r="R1032" s="85"/>
      <c r="S1032" s="87"/>
      <c r="T1032" s="87"/>
      <c r="U1032" s="87"/>
      <c r="V1032" s="87"/>
      <c r="W1032" s="87"/>
      <c r="X1032" s="85"/>
      <c r="Y1032" s="85"/>
      <c r="Z1032" s="85"/>
      <c r="AA1032" s="85"/>
      <c r="AB1032" s="85"/>
      <c r="AC1032" s="85"/>
      <c r="AL1032" s="88"/>
      <c r="AM1032" s="88"/>
      <c r="AN1032" s="88"/>
      <c r="AO1032" s="88"/>
    </row>
    <row r="1033" spans="2:46" ht="12.75" customHeight="1">
      <c r="L1033" s="85"/>
      <c r="M1033" s="89"/>
      <c r="N1033" s="89"/>
      <c r="O1033" s="89"/>
      <c r="P1033" s="89"/>
      <c r="Q1033" s="89"/>
      <c r="R1033" s="89"/>
      <c r="S1033" s="89"/>
      <c r="T1033" s="90"/>
      <c r="U1033" s="90"/>
      <c r="V1033" s="90"/>
      <c r="W1033" s="90"/>
      <c r="X1033" s="90"/>
      <c r="Y1033" s="90"/>
      <c r="Z1033" s="90"/>
      <c r="AA1033" s="89"/>
      <c r="AB1033" s="89"/>
      <c r="AC1033" s="89"/>
      <c r="AL1033" s="88"/>
      <c r="AM1033" s="850" t="s">
        <v>327</v>
      </c>
      <c r="AN1033" s="851"/>
      <c r="AO1033" s="851"/>
      <c r="AP1033" s="852"/>
    </row>
    <row r="1034" spans="2:46" ht="12.75" customHeight="1">
      <c r="L1034" s="85"/>
      <c r="M1034" s="89"/>
      <c r="N1034" s="89"/>
      <c r="O1034" s="89"/>
      <c r="P1034" s="89"/>
      <c r="Q1034" s="89"/>
      <c r="R1034" s="89"/>
      <c r="S1034" s="89"/>
      <c r="T1034" s="90"/>
      <c r="U1034" s="90"/>
      <c r="V1034" s="90"/>
      <c r="W1034" s="90"/>
      <c r="X1034" s="90"/>
      <c r="Y1034" s="90"/>
      <c r="Z1034" s="90"/>
      <c r="AA1034" s="89"/>
      <c r="AB1034" s="89"/>
      <c r="AC1034" s="89"/>
      <c r="AL1034" s="88"/>
      <c r="AM1034" s="853"/>
      <c r="AN1034" s="854"/>
      <c r="AO1034" s="854"/>
      <c r="AP1034" s="855"/>
    </row>
    <row r="1035" spans="2:46" ht="12.75" customHeight="1">
      <c r="L1035" s="85"/>
      <c r="M1035" s="89"/>
      <c r="N1035" s="89"/>
      <c r="O1035" s="89"/>
      <c r="P1035" s="89"/>
      <c r="Q1035" s="89"/>
      <c r="R1035" s="89"/>
      <c r="S1035" s="89"/>
      <c r="T1035" s="89"/>
      <c r="U1035" s="89"/>
      <c r="V1035" s="89"/>
      <c r="W1035" s="89"/>
      <c r="X1035" s="89"/>
      <c r="Y1035" s="89"/>
      <c r="Z1035" s="89"/>
      <c r="AA1035" s="89"/>
      <c r="AB1035" s="89"/>
      <c r="AC1035" s="89"/>
      <c r="AL1035" s="88"/>
      <c r="AM1035" s="88"/>
      <c r="AN1035" s="396"/>
      <c r="AO1035" s="396"/>
    </row>
    <row r="1036" spans="2:46" ht="6" customHeight="1">
      <c r="L1036" s="85"/>
      <c r="M1036" s="89"/>
      <c r="N1036" s="89"/>
      <c r="O1036" s="89"/>
      <c r="P1036" s="89"/>
      <c r="Q1036" s="89"/>
      <c r="R1036" s="89"/>
      <c r="S1036" s="89"/>
      <c r="T1036" s="89"/>
      <c r="U1036" s="89"/>
      <c r="V1036" s="89"/>
      <c r="W1036" s="89"/>
      <c r="X1036" s="89"/>
      <c r="Y1036" s="89"/>
      <c r="Z1036" s="89"/>
      <c r="AA1036" s="89"/>
      <c r="AB1036" s="89"/>
      <c r="AC1036" s="89"/>
      <c r="AL1036" s="88"/>
      <c r="AM1036" s="88"/>
    </row>
    <row r="1037" spans="2:46" ht="12.75" customHeight="1">
      <c r="B1037" s="725" t="s">
        <v>2</v>
      </c>
      <c r="C1037" s="726"/>
      <c r="D1037" s="726"/>
      <c r="E1037" s="726"/>
      <c r="F1037" s="726"/>
      <c r="G1037" s="726"/>
      <c r="H1037" s="726"/>
      <c r="I1037" s="726"/>
      <c r="J1037" s="750" t="s">
        <v>10</v>
      </c>
      <c r="K1037" s="750"/>
      <c r="L1037" s="91" t="s">
        <v>3</v>
      </c>
      <c r="M1037" s="750" t="s">
        <v>11</v>
      </c>
      <c r="N1037" s="750"/>
      <c r="O1037" s="756" t="s">
        <v>12</v>
      </c>
      <c r="P1037" s="750"/>
      <c r="Q1037" s="750"/>
      <c r="R1037" s="750"/>
      <c r="S1037" s="750"/>
      <c r="T1037" s="750"/>
      <c r="U1037" s="750" t="s">
        <v>13</v>
      </c>
      <c r="V1037" s="750"/>
      <c r="W1037" s="750"/>
      <c r="X1037" s="85"/>
      <c r="Y1037" s="85"/>
      <c r="Z1037" s="85"/>
      <c r="AA1037" s="85"/>
      <c r="AB1037" s="85"/>
      <c r="AC1037" s="85"/>
      <c r="AD1037" s="92"/>
      <c r="AE1037" s="92"/>
      <c r="AF1037" s="92"/>
      <c r="AG1037" s="92"/>
      <c r="AH1037" s="92"/>
      <c r="AI1037" s="92"/>
      <c r="AJ1037" s="92"/>
      <c r="AK1037" s="85"/>
      <c r="AL1037" s="520">
        <f ca="1">$AL$9</f>
        <v>30</v>
      </c>
      <c r="AM1037" s="521"/>
      <c r="AN1037" s="681" t="s">
        <v>4</v>
      </c>
      <c r="AO1037" s="681"/>
      <c r="AP1037" s="521">
        <v>26</v>
      </c>
      <c r="AQ1037" s="521"/>
      <c r="AR1037" s="681" t="s">
        <v>5</v>
      </c>
      <c r="AS1037" s="747"/>
      <c r="AT1037" s="85"/>
    </row>
    <row r="1038" spans="2:46" ht="13.5" customHeight="1">
      <c r="B1038" s="726"/>
      <c r="C1038" s="726"/>
      <c r="D1038" s="726"/>
      <c r="E1038" s="726"/>
      <c r="F1038" s="726"/>
      <c r="G1038" s="726"/>
      <c r="H1038" s="726"/>
      <c r="I1038" s="726"/>
      <c r="J1038" s="535">
        <f>$J$10</f>
        <v>0</v>
      </c>
      <c r="K1038" s="473">
        <f>$K$10</f>
        <v>0</v>
      </c>
      <c r="L1038" s="537">
        <f>$L$10</f>
        <v>0</v>
      </c>
      <c r="M1038" s="476">
        <f>$M$10</f>
        <v>0</v>
      </c>
      <c r="N1038" s="473">
        <f>$N$10</f>
        <v>0</v>
      </c>
      <c r="O1038" s="476">
        <f>$O$10</f>
        <v>0</v>
      </c>
      <c r="P1038" s="470">
        <f>$P$10</f>
        <v>0</v>
      </c>
      <c r="Q1038" s="470">
        <f>$Q$10</f>
        <v>0</v>
      </c>
      <c r="R1038" s="470">
        <f>$R$10</f>
        <v>0</v>
      </c>
      <c r="S1038" s="470">
        <f>$S$10</f>
        <v>0</v>
      </c>
      <c r="T1038" s="473">
        <f>$T$10</f>
        <v>0</v>
      </c>
      <c r="U1038" s="476">
        <f>$U$10</f>
        <v>0</v>
      </c>
      <c r="V1038" s="470">
        <f>$V$10</f>
        <v>0</v>
      </c>
      <c r="W1038" s="473">
        <f>$W$10</f>
        <v>0</v>
      </c>
      <c r="X1038" s="85"/>
      <c r="Y1038" s="85"/>
      <c r="Z1038" s="85"/>
      <c r="AA1038" s="85"/>
      <c r="AB1038" s="85"/>
      <c r="AC1038" s="85"/>
      <c r="AD1038" s="92"/>
      <c r="AE1038" s="92"/>
      <c r="AF1038" s="92"/>
      <c r="AG1038" s="92"/>
      <c r="AH1038" s="92"/>
      <c r="AI1038" s="92"/>
      <c r="AJ1038" s="92"/>
      <c r="AK1038" s="85"/>
      <c r="AL1038" s="522"/>
      <c r="AM1038" s="523"/>
      <c r="AN1038" s="682"/>
      <c r="AO1038" s="682"/>
      <c r="AP1038" s="523"/>
      <c r="AQ1038" s="523"/>
      <c r="AR1038" s="682"/>
      <c r="AS1038" s="764"/>
      <c r="AT1038" s="85"/>
    </row>
    <row r="1039" spans="2:46" ht="9" customHeight="1">
      <c r="B1039" s="726"/>
      <c r="C1039" s="726"/>
      <c r="D1039" s="726"/>
      <c r="E1039" s="726"/>
      <c r="F1039" s="726"/>
      <c r="G1039" s="726"/>
      <c r="H1039" s="726"/>
      <c r="I1039" s="726"/>
      <c r="J1039" s="536"/>
      <c r="K1039" s="474"/>
      <c r="L1039" s="538"/>
      <c r="M1039" s="477"/>
      <c r="N1039" s="474"/>
      <c r="O1039" s="477"/>
      <c r="P1039" s="471"/>
      <c r="Q1039" s="471"/>
      <c r="R1039" s="471"/>
      <c r="S1039" s="471"/>
      <c r="T1039" s="474"/>
      <c r="U1039" s="477"/>
      <c r="V1039" s="471"/>
      <c r="W1039" s="474"/>
      <c r="X1039" s="85"/>
      <c r="Y1039" s="85"/>
      <c r="Z1039" s="85"/>
      <c r="AA1039" s="85"/>
      <c r="AB1039" s="85"/>
      <c r="AC1039" s="85"/>
      <c r="AD1039" s="92"/>
      <c r="AE1039" s="92"/>
      <c r="AF1039" s="92"/>
      <c r="AG1039" s="92"/>
      <c r="AH1039" s="92"/>
      <c r="AI1039" s="92"/>
      <c r="AJ1039" s="92"/>
      <c r="AK1039" s="85"/>
      <c r="AL1039" s="524"/>
      <c r="AM1039" s="525"/>
      <c r="AN1039" s="683"/>
      <c r="AO1039" s="683"/>
      <c r="AP1039" s="525"/>
      <c r="AQ1039" s="525"/>
      <c r="AR1039" s="683"/>
      <c r="AS1039" s="749"/>
      <c r="AT1039" s="85"/>
    </row>
    <row r="1040" spans="2:46" ht="6" customHeight="1">
      <c r="B1040" s="727"/>
      <c r="C1040" s="727"/>
      <c r="D1040" s="727"/>
      <c r="E1040" s="727"/>
      <c r="F1040" s="727"/>
      <c r="G1040" s="727"/>
      <c r="H1040" s="727"/>
      <c r="I1040" s="727"/>
      <c r="J1040" s="536"/>
      <c r="K1040" s="475"/>
      <c r="L1040" s="539"/>
      <c r="M1040" s="478"/>
      <c r="N1040" s="475"/>
      <c r="O1040" s="478"/>
      <c r="P1040" s="472"/>
      <c r="Q1040" s="472"/>
      <c r="R1040" s="472"/>
      <c r="S1040" s="472"/>
      <c r="T1040" s="475"/>
      <c r="U1040" s="478"/>
      <c r="V1040" s="472"/>
      <c r="W1040" s="475"/>
      <c r="X1040" s="85"/>
      <c r="Y1040" s="85"/>
      <c r="Z1040" s="85"/>
      <c r="AA1040" s="85"/>
      <c r="AB1040" s="85"/>
      <c r="AC1040" s="85"/>
      <c r="AD1040" s="85"/>
      <c r="AE1040" s="85"/>
      <c r="AF1040" s="85"/>
      <c r="AG1040" s="85"/>
      <c r="AH1040" s="85"/>
      <c r="AI1040" s="85"/>
      <c r="AJ1040" s="85"/>
      <c r="AK1040" s="85"/>
      <c r="AT1040" s="85"/>
    </row>
    <row r="1041" spans="2:46" ht="15" customHeight="1">
      <c r="B1041" s="709" t="s">
        <v>51</v>
      </c>
      <c r="C1041" s="710"/>
      <c r="D1041" s="710"/>
      <c r="E1041" s="710"/>
      <c r="F1041" s="710"/>
      <c r="G1041" s="710"/>
      <c r="H1041" s="710"/>
      <c r="I1041" s="711"/>
      <c r="J1041" s="709" t="s">
        <v>6</v>
      </c>
      <c r="K1041" s="710"/>
      <c r="L1041" s="710"/>
      <c r="M1041" s="710"/>
      <c r="N1041" s="718"/>
      <c r="O1041" s="721" t="s">
        <v>52</v>
      </c>
      <c r="P1041" s="710"/>
      <c r="Q1041" s="710"/>
      <c r="R1041" s="710"/>
      <c r="S1041" s="710"/>
      <c r="T1041" s="710"/>
      <c r="U1041" s="711"/>
      <c r="V1041" s="93" t="s">
        <v>53</v>
      </c>
      <c r="W1041" s="94"/>
      <c r="X1041" s="94"/>
      <c r="Y1041" s="724" t="s">
        <v>54</v>
      </c>
      <c r="Z1041" s="724"/>
      <c r="AA1041" s="724"/>
      <c r="AB1041" s="724"/>
      <c r="AC1041" s="724"/>
      <c r="AD1041" s="724"/>
      <c r="AE1041" s="724"/>
      <c r="AF1041" s="724"/>
      <c r="AG1041" s="724"/>
      <c r="AH1041" s="724"/>
      <c r="AI1041" s="94"/>
      <c r="AJ1041" s="94"/>
      <c r="AK1041" s="95"/>
      <c r="AL1041" s="785" t="s">
        <v>55</v>
      </c>
      <c r="AM1041" s="785"/>
      <c r="AN1041" s="777" t="s">
        <v>61</v>
      </c>
      <c r="AO1041" s="777"/>
      <c r="AP1041" s="777"/>
      <c r="AQ1041" s="777"/>
      <c r="AR1041" s="777"/>
      <c r="AS1041" s="778"/>
      <c r="AT1041" s="85"/>
    </row>
    <row r="1042" spans="2:46" ht="13.5" customHeight="1">
      <c r="B1042" s="712"/>
      <c r="C1042" s="713"/>
      <c r="D1042" s="713"/>
      <c r="E1042" s="713"/>
      <c r="F1042" s="713"/>
      <c r="G1042" s="713"/>
      <c r="H1042" s="713"/>
      <c r="I1042" s="714"/>
      <c r="J1042" s="712"/>
      <c r="K1042" s="713"/>
      <c r="L1042" s="713"/>
      <c r="M1042" s="713"/>
      <c r="N1042" s="719"/>
      <c r="O1042" s="722"/>
      <c r="P1042" s="713"/>
      <c r="Q1042" s="713"/>
      <c r="R1042" s="713"/>
      <c r="S1042" s="713"/>
      <c r="T1042" s="713"/>
      <c r="U1042" s="714"/>
      <c r="V1042" s="728" t="s">
        <v>7</v>
      </c>
      <c r="W1042" s="729"/>
      <c r="X1042" s="729"/>
      <c r="Y1042" s="730"/>
      <c r="Z1042" s="734" t="s">
        <v>16</v>
      </c>
      <c r="AA1042" s="735"/>
      <c r="AB1042" s="735"/>
      <c r="AC1042" s="736"/>
      <c r="AD1042" s="740" t="s">
        <v>17</v>
      </c>
      <c r="AE1042" s="741"/>
      <c r="AF1042" s="741"/>
      <c r="AG1042" s="742"/>
      <c r="AH1042" s="746" t="s">
        <v>135</v>
      </c>
      <c r="AI1042" s="681"/>
      <c r="AJ1042" s="681"/>
      <c r="AK1042" s="747"/>
      <c r="AL1042" s="684" t="s">
        <v>18</v>
      </c>
      <c r="AM1042" s="685"/>
      <c r="AN1042" s="757" t="s">
        <v>19</v>
      </c>
      <c r="AO1042" s="758"/>
      <c r="AP1042" s="758"/>
      <c r="AQ1042" s="758"/>
      <c r="AR1042" s="759"/>
      <c r="AS1042" s="760"/>
      <c r="AT1042" s="85"/>
    </row>
    <row r="1043" spans="2:46" ht="13.5" customHeight="1">
      <c r="B1043" s="808"/>
      <c r="C1043" s="809"/>
      <c r="D1043" s="809"/>
      <c r="E1043" s="809"/>
      <c r="F1043" s="809"/>
      <c r="G1043" s="809"/>
      <c r="H1043" s="809"/>
      <c r="I1043" s="810"/>
      <c r="J1043" s="808"/>
      <c r="K1043" s="809"/>
      <c r="L1043" s="809"/>
      <c r="M1043" s="809"/>
      <c r="N1043" s="811"/>
      <c r="O1043" s="820"/>
      <c r="P1043" s="809"/>
      <c r="Q1043" s="809"/>
      <c r="R1043" s="809"/>
      <c r="S1043" s="809"/>
      <c r="T1043" s="809"/>
      <c r="U1043" s="810"/>
      <c r="V1043" s="731"/>
      <c r="W1043" s="732"/>
      <c r="X1043" s="732"/>
      <c r="Y1043" s="733"/>
      <c r="Z1043" s="737"/>
      <c r="AA1043" s="738"/>
      <c r="AB1043" s="738"/>
      <c r="AC1043" s="739"/>
      <c r="AD1043" s="743"/>
      <c r="AE1043" s="744"/>
      <c r="AF1043" s="744"/>
      <c r="AG1043" s="745"/>
      <c r="AH1043" s="748"/>
      <c r="AI1043" s="683"/>
      <c r="AJ1043" s="683"/>
      <c r="AK1043" s="749"/>
      <c r="AL1043" s="686"/>
      <c r="AM1043" s="687"/>
      <c r="AN1043" s="799"/>
      <c r="AO1043" s="799"/>
      <c r="AP1043" s="799"/>
      <c r="AQ1043" s="799"/>
      <c r="AR1043" s="799"/>
      <c r="AS1043" s="800"/>
      <c r="AT1043" s="85"/>
    </row>
    <row r="1044" spans="2:46" ht="18" customHeight="1">
      <c r="B1044" s="751">
        <f>'報告書（事業主控）'!B1044</f>
        <v>0</v>
      </c>
      <c r="C1044" s="752"/>
      <c r="D1044" s="752"/>
      <c r="E1044" s="752"/>
      <c r="F1044" s="752"/>
      <c r="G1044" s="752"/>
      <c r="H1044" s="752"/>
      <c r="I1044" s="753"/>
      <c r="J1044" s="751">
        <f>'報告書（事業主控）'!J1044</f>
        <v>0</v>
      </c>
      <c r="K1044" s="752"/>
      <c r="L1044" s="752"/>
      <c r="M1044" s="752"/>
      <c r="N1044" s="754"/>
      <c r="O1044" s="106">
        <f>'報告書（事業主控）'!O1044</f>
        <v>0</v>
      </c>
      <c r="P1044" s="107" t="s">
        <v>45</v>
      </c>
      <c r="Q1044" s="106">
        <f>'報告書（事業主控）'!Q1044</f>
        <v>0</v>
      </c>
      <c r="R1044" s="107" t="s">
        <v>46</v>
      </c>
      <c r="S1044" s="106">
        <f>'報告書（事業主控）'!S1044</f>
        <v>0</v>
      </c>
      <c r="T1044" s="755" t="s">
        <v>47</v>
      </c>
      <c r="U1044" s="755"/>
      <c r="V1044" s="707">
        <f>'報告書（事業主控）'!V1044</f>
        <v>0</v>
      </c>
      <c r="W1044" s="708"/>
      <c r="X1044" s="708"/>
      <c r="Y1044" s="96" t="s">
        <v>8</v>
      </c>
      <c r="Z1044" s="70"/>
      <c r="AA1044" s="113"/>
      <c r="AB1044" s="113"/>
      <c r="AC1044" s="96" t="s">
        <v>8</v>
      </c>
      <c r="AD1044" s="70"/>
      <c r="AE1044" s="113"/>
      <c r="AF1044" s="113"/>
      <c r="AG1044" s="96" t="s">
        <v>8</v>
      </c>
      <c r="AH1044" s="815">
        <f>'報告書（事業主控）'!AH1044</f>
        <v>0</v>
      </c>
      <c r="AI1044" s="816"/>
      <c r="AJ1044" s="816"/>
      <c r="AK1044" s="817"/>
      <c r="AL1044" s="70"/>
      <c r="AM1044" s="71"/>
      <c r="AN1044" s="674">
        <f>'報告書（事業主控）'!AN1044</f>
        <v>0</v>
      </c>
      <c r="AO1044" s="675"/>
      <c r="AP1044" s="675"/>
      <c r="AQ1044" s="675"/>
      <c r="AR1044" s="675"/>
      <c r="AS1044" s="109" t="s">
        <v>8</v>
      </c>
      <c r="AT1044" s="85"/>
    </row>
    <row r="1045" spans="2:46" ht="18" customHeight="1">
      <c r="B1045" s="700"/>
      <c r="C1045" s="701"/>
      <c r="D1045" s="701"/>
      <c r="E1045" s="701"/>
      <c r="F1045" s="701"/>
      <c r="G1045" s="701"/>
      <c r="H1045" s="701"/>
      <c r="I1045" s="702"/>
      <c r="J1045" s="700"/>
      <c r="K1045" s="701"/>
      <c r="L1045" s="701"/>
      <c r="M1045" s="701"/>
      <c r="N1045" s="704"/>
      <c r="O1045" s="115">
        <f>'報告書（事業主控）'!O1045</f>
        <v>0</v>
      </c>
      <c r="P1045" s="116" t="s">
        <v>45</v>
      </c>
      <c r="Q1045" s="115">
        <f>'報告書（事業主控）'!Q1045</f>
        <v>0</v>
      </c>
      <c r="R1045" s="116" t="s">
        <v>46</v>
      </c>
      <c r="S1045" s="115">
        <f>'報告書（事業主控）'!S1045</f>
        <v>0</v>
      </c>
      <c r="T1045" s="706" t="s">
        <v>48</v>
      </c>
      <c r="U1045" s="706"/>
      <c r="V1045" s="671">
        <f>'報告書（事業主控）'!V1045</f>
        <v>0</v>
      </c>
      <c r="W1045" s="672"/>
      <c r="X1045" s="672"/>
      <c r="Y1045" s="672"/>
      <c r="Z1045" s="671">
        <f>'報告書（事業主控）'!Z1045</f>
        <v>0</v>
      </c>
      <c r="AA1045" s="672"/>
      <c r="AB1045" s="672"/>
      <c r="AC1045" s="672"/>
      <c r="AD1045" s="671">
        <f>'報告書（事業主控）'!AD1045</f>
        <v>0</v>
      </c>
      <c r="AE1045" s="672"/>
      <c r="AF1045" s="672"/>
      <c r="AG1045" s="672"/>
      <c r="AH1045" s="671">
        <f>'報告書（事業主控）'!AH1045</f>
        <v>0</v>
      </c>
      <c r="AI1045" s="672"/>
      <c r="AJ1045" s="672"/>
      <c r="AK1045" s="673"/>
      <c r="AL1045" s="407">
        <f>'報告書（事業主控）'!AL1045</f>
        <v>0</v>
      </c>
      <c r="AM1045" s="677"/>
      <c r="AN1045" s="671">
        <f>'報告書（事業主控）'!AN1045</f>
        <v>0</v>
      </c>
      <c r="AO1045" s="672"/>
      <c r="AP1045" s="672"/>
      <c r="AQ1045" s="672"/>
      <c r="AR1045" s="672"/>
      <c r="AS1045" s="75"/>
      <c r="AT1045" s="85"/>
    </row>
    <row r="1046" spans="2:46" ht="18" customHeight="1">
      <c r="B1046" s="697">
        <f>'報告書（事業主控）'!B1046</f>
        <v>0</v>
      </c>
      <c r="C1046" s="698"/>
      <c r="D1046" s="698"/>
      <c r="E1046" s="698"/>
      <c r="F1046" s="698"/>
      <c r="G1046" s="698"/>
      <c r="H1046" s="698"/>
      <c r="I1046" s="699"/>
      <c r="J1046" s="697">
        <f>'報告書（事業主控）'!J1046</f>
        <v>0</v>
      </c>
      <c r="K1046" s="698"/>
      <c r="L1046" s="698"/>
      <c r="M1046" s="698"/>
      <c r="N1046" s="703"/>
      <c r="O1046" s="110">
        <f>'報告書（事業主控）'!O1046</f>
        <v>0</v>
      </c>
      <c r="P1046" s="92" t="s">
        <v>45</v>
      </c>
      <c r="Q1046" s="110">
        <f>'報告書（事業主控）'!Q1046</f>
        <v>0</v>
      </c>
      <c r="R1046" s="92" t="s">
        <v>46</v>
      </c>
      <c r="S1046" s="110">
        <f>'報告書（事業主控）'!S1046</f>
        <v>0</v>
      </c>
      <c r="T1046" s="705" t="s">
        <v>47</v>
      </c>
      <c r="U1046" s="705"/>
      <c r="V1046" s="707">
        <f>'報告書（事業主控）'!V1046</f>
        <v>0</v>
      </c>
      <c r="W1046" s="708"/>
      <c r="X1046" s="708"/>
      <c r="Y1046" s="97"/>
      <c r="Z1046" s="70"/>
      <c r="AA1046" s="113"/>
      <c r="AB1046" s="113"/>
      <c r="AC1046" s="97"/>
      <c r="AD1046" s="70"/>
      <c r="AE1046" s="113"/>
      <c r="AF1046" s="113"/>
      <c r="AG1046" s="97"/>
      <c r="AH1046" s="674">
        <f>'報告書（事業主控）'!AH1046</f>
        <v>0</v>
      </c>
      <c r="AI1046" s="675"/>
      <c r="AJ1046" s="675"/>
      <c r="AK1046" s="676"/>
      <c r="AL1046" s="70"/>
      <c r="AM1046" s="71"/>
      <c r="AN1046" s="674">
        <f>'報告書（事業主控）'!AN1046</f>
        <v>0</v>
      </c>
      <c r="AO1046" s="675"/>
      <c r="AP1046" s="675"/>
      <c r="AQ1046" s="675"/>
      <c r="AR1046" s="675"/>
      <c r="AS1046" s="114"/>
      <c r="AT1046" s="85"/>
    </row>
    <row r="1047" spans="2:46" ht="18" customHeight="1">
      <c r="B1047" s="700"/>
      <c r="C1047" s="701"/>
      <c r="D1047" s="701"/>
      <c r="E1047" s="701"/>
      <c r="F1047" s="701"/>
      <c r="G1047" s="701"/>
      <c r="H1047" s="701"/>
      <c r="I1047" s="702"/>
      <c r="J1047" s="700"/>
      <c r="K1047" s="701"/>
      <c r="L1047" s="701"/>
      <c r="M1047" s="701"/>
      <c r="N1047" s="704"/>
      <c r="O1047" s="115">
        <f>'報告書（事業主控）'!O1047</f>
        <v>0</v>
      </c>
      <c r="P1047" s="116" t="s">
        <v>45</v>
      </c>
      <c r="Q1047" s="115">
        <f>'報告書（事業主控）'!Q1047</f>
        <v>0</v>
      </c>
      <c r="R1047" s="116" t="s">
        <v>46</v>
      </c>
      <c r="S1047" s="115">
        <f>'報告書（事業主控）'!S1047</f>
        <v>0</v>
      </c>
      <c r="T1047" s="706" t="s">
        <v>48</v>
      </c>
      <c r="U1047" s="706"/>
      <c r="V1047" s="678">
        <f>'報告書（事業主控）'!V1047</f>
        <v>0</v>
      </c>
      <c r="W1047" s="679"/>
      <c r="X1047" s="679"/>
      <c r="Y1047" s="679"/>
      <c r="Z1047" s="678">
        <f>'報告書（事業主控）'!Z1047</f>
        <v>0</v>
      </c>
      <c r="AA1047" s="679"/>
      <c r="AB1047" s="679"/>
      <c r="AC1047" s="679"/>
      <c r="AD1047" s="678">
        <f>'報告書（事業主控）'!AD1047</f>
        <v>0</v>
      </c>
      <c r="AE1047" s="679"/>
      <c r="AF1047" s="679"/>
      <c r="AG1047" s="679"/>
      <c r="AH1047" s="678">
        <f>'報告書（事業主控）'!AH1047</f>
        <v>0</v>
      </c>
      <c r="AI1047" s="679"/>
      <c r="AJ1047" s="679"/>
      <c r="AK1047" s="680"/>
      <c r="AL1047" s="407">
        <f>'報告書（事業主控）'!AL1047</f>
        <v>0</v>
      </c>
      <c r="AM1047" s="677"/>
      <c r="AN1047" s="671">
        <f>'報告書（事業主控）'!AN1047</f>
        <v>0</v>
      </c>
      <c r="AO1047" s="672"/>
      <c r="AP1047" s="672"/>
      <c r="AQ1047" s="672"/>
      <c r="AR1047" s="672"/>
      <c r="AS1047" s="75"/>
      <c r="AT1047" s="85"/>
    </row>
    <row r="1048" spans="2:46" ht="18" customHeight="1">
      <c r="B1048" s="697">
        <f>'報告書（事業主控）'!B1048</f>
        <v>0</v>
      </c>
      <c r="C1048" s="698"/>
      <c r="D1048" s="698"/>
      <c r="E1048" s="698"/>
      <c r="F1048" s="698"/>
      <c r="G1048" s="698"/>
      <c r="H1048" s="698"/>
      <c r="I1048" s="699"/>
      <c r="J1048" s="697">
        <f>'報告書（事業主控）'!J1048</f>
        <v>0</v>
      </c>
      <c r="K1048" s="698"/>
      <c r="L1048" s="698"/>
      <c r="M1048" s="698"/>
      <c r="N1048" s="703"/>
      <c r="O1048" s="110">
        <f>'報告書（事業主控）'!O1048</f>
        <v>0</v>
      </c>
      <c r="P1048" s="92" t="s">
        <v>45</v>
      </c>
      <c r="Q1048" s="110">
        <f>'報告書（事業主控）'!Q1048</f>
        <v>0</v>
      </c>
      <c r="R1048" s="92" t="s">
        <v>46</v>
      </c>
      <c r="S1048" s="110">
        <f>'報告書（事業主控）'!S1048</f>
        <v>0</v>
      </c>
      <c r="T1048" s="705" t="s">
        <v>47</v>
      </c>
      <c r="U1048" s="705"/>
      <c r="V1048" s="707">
        <f>'報告書（事業主控）'!V1048</f>
        <v>0</v>
      </c>
      <c r="W1048" s="708"/>
      <c r="X1048" s="708"/>
      <c r="Y1048" s="97"/>
      <c r="Z1048" s="70"/>
      <c r="AA1048" s="113"/>
      <c r="AB1048" s="113"/>
      <c r="AC1048" s="97"/>
      <c r="AD1048" s="70"/>
      <c r="AE1048" s="113"/>
      <c r="AF1048" s="113"/>
      <c r="AG1048" s="97"/>
      <c r="AH1048" s="674">
        <f>'報告書（事業主控）'!AH1048</f>
        <v>0</v>
      </c>
      <c r="AI1048" s="675"/>
      <c r="AJ1048" s="675"/>
      <c r="AK1048" s="676"/>
      <c r="AL1048" s="70"/>
      <c r="AM1048" s="71"/>
      <c r="AN1048" s="674">
        <f>'報告書（事業主控）'!AN1048</f>
        <v>0</v>
      </c>
      <c r="AO1048" s="675"/>
      <c r="AP1048" s="675"/>
      <c r="AQ1048" s="675"/>
      <c r="AR1048" s="675"/>
      <c r="AS1048" s="114"/>
      <c r="AT1048" s="85"/>
    </row>
    <row r="1049" spans="2:46" ht="18" customHeight="1">
      <c r="B1049" s="700"/>
      <c r="C1049" s="701"/>
      <c r="D1049" s="701"/>
      <c r="E1049" s="701"/>
      <c r="F1049" s="701"/>
      <c r="G1049" s="701"/>
      <c r="H1049" s="701"/>
      <c r="I1049" s="702"/>
      <c r="J1049" s="700"/>
      <c r="K1049" s="701"/>
      <c r="L1049" s="701"/>
      <c r="M1049" s="701"/>
      <c r="N1049" s="704"/>
      <c r="O1049" s="115">
        <f>'報告書（事業主控）'!O1049</f>
        <v>0</v>
      </c>
      <c r="P1049" s="116" t="s">
        <v>45</v>
      </c>
      <c r="Q1049" s="115">
        <f>'報告書（事業主控）'!Q1049</f>
        <v>0</v>
      </c>
      <c r="R1049" s="116" t="s">
        <v>46</v>
      </c>
      <c r="S1049" s="115">
        <f>'報告書（事業主控）'!S1049</f>
        <v>0</v>
      </c>
      <c r="T1049" s="706" t="s">
        <v>48</v>
      </c>
      <c r="U1049" s="706"/>
      <c r="V1049" s="678">
        <f>'報告書（事業主控）'!V1049</f>
        <v>0</v>
      </c>
      <c r="W1049" s="679"/>
      <c r="X1049" s="679"/>
      <c r="Y1049" s="679"/>
      <c r="Z1049" s="678">
        <f>'報告書（事業主控）'!Z1049</f>
        <v>0</v>
      </c>
      <c r="AA1049" s="679"/>
      <c r="AB1049" s="679"/>
      <c r="AC1049" s="679"/>
      <c r="AD1049" s="678">
        <f>'報告書（事業主控）'!AD1049</f>
        <v>0</v>
      </c>
      <c r="AE1049" s="679"/>
      <c r="AF1049" s="679"/>
      <c r="AG1049" s="679"/>
      <c r="AH1049" s="678">
        <f>'報告書（事業主控）'!AH1049</f>
        <v>0</v>
      </c>
      <c r="AI1049" s="679"/>
      <c r="AJ1049" s="679"/>
      <c r="AK1049" s="680"/>
      <c r="AL1049" s="407">
        <f>'報告書（事業主控）'!AL1049</f>
        <v>0</v>
      </c>
      <c r="AM1049" s="677"/>
      <c r="AN1049" s="671">
        <f>'報告書（事業主控）'!AN1049</f>
        <v>0</v>
      </c>
      <c r="AO1049" s="672"/>
      <c r="AP1049" s="672"/>
      <c r="AQ1049" s="672"/>
      <c r="AR1049" s="672"/>
      <c r="AS1049" s="75"/>
      <c r="AT1049" s="85"/>
    </row>
    <row r="1050" spans="2:46" ht="18" customHeight="1">
      <c r="B1050" s="697">
        <f>'報告書（事業主控）'!B1050</f>
        <v>0</v>
      </c>
      <c r="C1050" s="698"/>
      <c r="D1050" s="698"/>
      <c r="E1050" s="698"/>
      <c r="F1050" s="698"/>
      <c r="G1050" s="698"/>
      <c r="H1050" s="698"/>
      <c r="I1050" s="699"/>
      <c r="J1050" s="697">
        <f>'報告書（事業主控）'!J1050</f>
        <v>0</v>
      </c>
      <c r="K1050" s="698"/>
      <c r="L1050" s="698"/>
      <c r="M1050" s="698"/>
      <c r="N1050" s="703"/>
      <c r="O1050" s="110">
        <f>'報告書（事業主控）'!O1050</f>
        <v>0</v>
      </c>
      <c r="P1050" s="92" t="s">
        <v>45</v>
      </c>
      <c r="Q1050" s="110">
        <f>'報告書（事業主控）'!Q1050</f>
        <v>0</v>
      </c>
      <c r="R1050" s="92" t="s">
        <v>46</v>
      </c>
      <c r="S1050" s="110">
        <f>'報告書（事業主控）'!S1050</f>
        <v>0</v>
      </c>
      <c r="T1050" s="705" t="s">
        <v>47</v>
      </c>
      <c r="U1050" s="705"/>
      <c r="V1050" s="707">
        <f>'報告書（事業主控）'!V1050</f>
        <v>0</v>
      </c>
      <c r="W1050" s="708"/>
      <c r="X1050" s="708"/>
      <c r="Y1050" s="97"/>
      <c r="Z1050" s="70"/>
      <c r="AA1050" s="113"/>
      <c r="AB1050" s="113"/>
      <c r="AC1050" s="97"/>
      <c r="AD1050" s="70"/>
      <c r="AE1050" s="113"/>
      <c r="AF1050" s="113"/>
      <c r="AG1050" s="97"/>
      <c r="AH1050" s="674">
        <f>'報告書（事業主控）'!AH1050</f>
        <v>0</v>
      </c>
      <c r="AI1050" s="675"/>
      <c r="AJ1050" s="675"/>
      <c r="AK1050" s="676"/>
      <c r="AL1050" s="70"/>
      <c r="AM1050" s="71"/>
      <c r="AN1050" s="674">
        <f>'報告書（事業主控）'!AN1050</f>
        <v>0</v>
      </c>
      <c r="AO1050" s="675"/>
      <c r="AP1050" s="675"/>
      <c r="AQ1050" s="675"/>
      <c r="AR1050" s="675"/>
      <c r="AS1050" s="114"/>
      <c r="AT1050" s="85"/>
    </row>
    <row r="1051" spans="2:46" ht="18" customHeight="1">
      <c r="B1051" s="700"/>
      <c r="C1051" s="701"/>
      <c r="D1051" s="701"/>
      <c r="E1051" s="701"/>
      <c r="F1051" s="701"/>
      <c r="G1051" s="701"/>
      <c r="H1051" s="701"/>
      <c r="I1051" s="702"/>
      <c r="J1051" s="700"/>
      <c r="K1051" s="701"/>
      <c r="L1051" s="701"/>
      <c r="M1051" s="701"/>
      <c r="N1051" s="704"/>
      <c r="O1051" s="115">
        <f>'報告書（事業主控）'!O1051</f>
        <v>0</v>
      </c>
      <c r="P1051" s="116" t="s">
        <v>45</v>
      </c>
      <c r="Q1051" s="115">
        <f>'報告書（事業主控）'!Q1051</f>
        <v>0</v>
      </c>
      <c r="R1051" s="116" t="s">
        <v>46</v>
      </c>
      <c r="S1051" s="115">
        <f>'報告書（事業主控）'!S1051</f>
        <v>0</v>
      </c>
      <c r="T1051" s="706" t="s">
        <v>48</v>
      </c>
      <c r="U1051" s="706"/>
      <c r="V1051" s="678">
        <f>'報告書（事業主控）'!V1051</f>
        <v>0</v>
      </c>
      <c r="W1051" s="679"/>
      <c r="X1051" s="679"/>
      <c r="Y1051" s="679"/>
      <c r="Z1051" s="678">
        <f>'報告書（事業主控）'!Z1051</f>
        <v>0</v>
      </c>
      <c r="AA1051" s="679"/>
      <c r="AB1051" s="679"/>
      <c r="AC1051" s="679"/>
      <c r="AD1051" s="678">
        <f>'報告書（事業主控）'!AD1051</f>
        <v>0</v>
      </c>
      <c r="AE1051" s="679"/>
      <c r="AF1051" s="679"/>
      <c r="AG1051" s="679"/>
      <c r="AH1051" s="678">
        <f>'報告書（事業主控）'!AH1051</f>
        <v>0</v>
      </c>
      <c r="AI1051" s="679"/>
      <c r="AJ1051" s="679"/>
      <c r="AK1051" s="680"/>
      <c r="AL1051" s="407">
        <f>'報告書（事業主控）'!AL1051</f>
        <v>0</v>
      </c>
      <c r="AM1051" s="677"/>
      <c r="AN1051" s="671">
        <f>'報告書（事業主控）'!AN1051</f>
        <v>0</v>
      </c>
      <c r="AO1051" s="672"/>
      <c r="AP1051" s="672"/>
      <c r="AQ1051" s="672"/>
      <c r="AR1051" s="672"/>
      <c r="AS1051" s="75"/>
      <c r="AT1051" s="85"/>
    </row>
    <row r="1052" spans="2:46" ht="18" customHeight="1">
      <c r="B1052" s="697">
        <f>'報告書（事業主控）'!B1052</f>
        <v>0</v>
      </c>
      <c r="C1052" s="698"/>
      <c r="D1052" s="698"/>
      <c r="E1052" s="698"/>
      <c r="F1052" s="698"/>
      <c r="G1052" s="698"/>
      <c r="H1052" s="698"/>
      <c r="I1052" s="699"/>
      <c r="J1052" s="697">
        <f>'報告書（事業主控）'!J1052</f>
        <v>0</v>
      </c>
      <c r="K1052" s="698"/>
      <c r="L1052" s="698"/>
      <c r="M1052" s="698"/>
      <c r="N1052" s="703"/>
      <c r="O1052" s="110">
        <f>'報告書（事業主控）'!O1052</f>
        <v>0</v>
      </c>
      <c r="P1052" s="92" t="s">
        <v>45</v>
      </c>
      <c r="Q1052" s="110">
        <f>'報告書（事業主控）'!Q1052</f>
        <v>0</v>
      </c>
      <c r="R1052" s="92" t="s">
        <v>46</v>
      </c>
      <c r="S1052" s="110">
        <f>'報告書（事業主控）'!S1052</f>
        <v>0</v>
      </c>
      <c r="T1052" s="705" t="s">
        <v>47</v>
      </c>
      <c r="U1052" s="705"/>
      <c r="V1052" s="707">
        <f>'報告書（事業主控）'!V1052</f>
        <v>0</v>
      </c>
      <c r="W1052" s="708"/>
      <c r="X1052" s="708"/>
      <c r="Y1052" s="97"/>
      <c r="Z1052" s="70"/>
      <c r="AA1052" s="113"/>
      <c r="AB1052" s="113"/>
      <c r="AC1052" s="97"/>
      <c r="AD1052" s="70"/>
      <c r="AE1052" s="113"/>
      <c r="AF1052" s="113"/>
      <c r="AG1052" s="97"/>
      <c r="AH1052" s="674">
        <f>'報告書（事業主控）'!AH1052</f>
        <v>0</v>
      </c>
      <c r="AI1052" s="675"/>
      <c r="AJ1052" s="675"/>
      <c r="AK1052" s="676"/>
      <c r="AL1052" s="70"/>
      <c r="AM1052" s="71"/>
      <c r="AN1052" s="674">
        <f>'報告書（事業主控）'!AN1052</f>
        <v>0</v>
      </c>
      <c r="AO1052" s="675"/>
      <c r="AP1052" s="675"/>
      <c r="AQ1052" s="675"/>
      <c r="AR1052" s="675"/>
      <c r="AS1052" s="114"/>
      <c r="AT1052" s="85"/>
    </row>
    <row r="1053" spans="2:46" ht="18" customHeight="1">
      <c r="B1053" s="700"/>
      <c r="C1053" s="701"/>
      <c r="D1053" s="701"/>
      <c r="E1053" s="701"/>
      <c r="F1053" s="701"/>
      <c r="G1053" s="701"/>
      <c r="H1053" s="701"/>
      <c r="I1053" s="702"/>
      <c r="J1053" s="700"/>
      <c r="K1053" s="701"/>
      <c r="L1053" s="701"/>
      <c r="M1053" s="701"/>
      <c r="N1053" s="704"/>
      <c r="O1053" s="115">
        <f>'報告書（事業主控）'!O1053</f>
        <v>0</v>
      </c>
      <c r="P1053" s="116" t="s">
        <v>45</v>
      </c>
      <c r="Q1053" s="115">
        <f>'報告書（事業主控）'!Q1053</f>
        <v>0</v>
      </c>
      <c r="R1053" s="116" t="s">
        <v>46</v>
      </c>
      <c r="S1053" s="115">
        <f>'報告書（事業主控）'!S1053</f>
        <v>0</v>
      </c>
      <c r="T1053" s="706" t="s">
        <v>48</v>
      </c>
      <c r="U1053" s="706"/>
      <c r="V1053" s="678">
        <f>'報告書（事業主控）'!V1053</f>
        <v>0</v>
      </c>
      <c r="W1053" s="679"/>
      <c r="X1053" s="679"/>
      <c r="Y1053" s="679"/>
      <c r="Z1053" s="678">
        <f>'報告書（事業主控）'!Z1053</f>
        <v>0</v>
      </c>
      <c r="AA1053" s="679"/>
      <c r="AB1053" s="679"/>
      <c r="AC1053" s="679"/>
      <c r="AD1053" s="678">
        <f>'報告書（事業主控）'!AD1053</f>
        <v>0</v>
      </c>
      <c r="AE1053" s="679"/>
      <c r="AF1053" s="679"/>
      <c r="AG1053" s="679"/>
      <c r="AH1053" s="678">
        <f>'報告書（事業主控）'!AH1053</f>
        <v>0</v>
      </c>
      <c r="AI1053" s="679"/>
      <c r="AJ1053" s="679"/>
      <c r="AK1053" s="680"/>
      <c r="AL1053" s="407">
        <f>'報告書（事業主控）'!AL1053</f>
        <v>0</v>
      </c>
      <c r="AM1053" s="677"/>
      <c r="AN1053" s="671">
        <f>'報告書（事業主控）'!AN1053</f>
        <v>0</v>
      </c>
      <c r="AO1053" s="672"/>
      <c r="AP1053" s="672"/>
      <c r="AQ1053" s="672"/>
      <c r="AR1053" s="672"/>
      <c r="AS1053" s="75"/>
      <c r="AT1053" s="85"/>
    </row>
    <row r="1054" spans="2:46" ht="18" customHeight="1">
      <c r="B1054" s="697">
        <f>'報告書（事業主控）'!B1054</f>
        <v>0</v>
      </c>
      <c r="C1054" s="698"/>
      <c r="D1054" s="698"/>
      <c r="E1054" s="698"/>
      <c r="F1054" s="698"/>
      <c r="G1054" s="698"/>
      <c r="H1054" s="698"/>
      <c r="I1054" s="699"/>
      <c r="J1054" s="697">
        <f>'報告書（事業主控）'!J1054</f>
        <v>0</v>
      </c>
      <c r="K1054" s="698"/>
      <c r="L1054" s="698"/>
      <c r="M1054" s="698"/>
      <c r="N1054" s="703"/>
      <c r="O1054" s="110">
        <f>'報告書（事業主控）'!O1054</f>
        <v>0</v>
      </c>
      <c r="P1054" s="92" t="s">
        <v>45</v>
      </c>
      <c r="Q1054" s="110">
        <f>'報告書（事業主控）'!Q1054</f>
        <v>0</v>
      </c>
      <c r="R1054" s="92" t="s">
        <v>46</v>
      </c>
      <c r="S1054" s="110">
        <f>'報告書（事業主控）'!S1054</f>
        <v>0</v>
      </c>
      <c r="T1054" s="705" t="s">
        <v>47</v>
      </c>
      <c r="U1054" s="705"/>
      <c r="V1054" s="707">
        <f>'報告書（事業主控）'!V1054</f>
        <v>0</v>
      </c>
      <c r="W1054" s="708"/>
      <c r="X1054" s="708"/>
      <c r="Y1054" s="97"/>
      <c r="Z1054" s="70"/>
      <c r="AA1054" s="113"/>
      <c r="AB1054" s="113"/>
      <c r="AC1054" s="97"/>
      <c r="AD1054" s="70"/>
      <c r="AE1054" s="113"/>
      <c r="AF1054" s="113"/>
      <c r="AG1054" s="97"/>
      <c r="AH1054" s="674">
        <f>'報告書（事業主控）'!AH1054</f>
        <v>0</v>
      </c>
      <c r="AI1054" s="675"/>
      <c r="AJ1054" s="675"/>
      <c r="AK1054" s="676"/>
      <c r="AL1054" s="70"/>
      <c r="AM1054" s="71"/>
      <c r="AN1054" s="674">
        <f>'報告書（事業主控）'!AN1054</f>
        <v>0</v>
      </c>
      <c r="AO1054" s="675"/>
      <c r="AP1054" s="675"/>
      <c r="AQ1054" s="675"/>
      <c r="AR1054" s="675"/>
      <c r="AS1054" s="114"/>
      <c r="AT1054" s="85"/>
    </row>
    <row r="1055" spans="2:46" ht="18" customHeight="1">
      <c r="B1055" s="700"/>
      <c r="C1055" s="701"/>
      <c r="D1055" s="701"/>
      <c r="E1055" s="701"/>
      <c r="F1055" s="701"/>
      <c r="G1055" s="701"/>
      <c r="H1055" s="701"/>
      <c r="I1055" s="702"/>
      <c r="J1055" s="700"/>
      <c r="K1055" s="701"/>
      <c r="L1055" s="701"/>
      <c r="M1055" s="701"/>
      <c r="N1055" s="704"/>
      <c r="O1055" s="115">
        <f>'報告書（事業主控）'!O1055</f>
        <v>0</v>
      </c>
      <c r="P1055" s="116" t="s">
        <v>45</v>
      </c>
      <c r="Q1055" s="115">
        <f>'報告書（事業主控）'!Q1055</f>
        <v>0</v>
      </c>
      <c r="R1055" s="116" t="s">
        <v>46</v>
      </c>
      <c r="S1055" s="115">
        <f>'報告書（事業主控）'!S1055</f>
        <v>0</v>
      </c>
      <c r="T1055" s="706" t="s">
        <v>48</v>
      </c>
      <c r="U1055" s="706"/>
      <c r="V1055" s="678">
        <f>'報告書（事業主控）'!V1055</f>
        <v>0</v>
      </c>
      <c r="W1055" s="679"/>
      <c r="X1055" s="679"/>
      <c r="Y1055" s="679"/>
      <c r="Z1055" s="678">
        <f>'報告書（事業主控）'!Z1055</f>
        <v>0</v>
      </c>
      <c r="AA1055" s="679"/>
      <c r="AB1055" s="679"/>
      <c r="AC1055" s="679"/>
      <c r="AD1055" s="678">
        <f>'報告書（事業主控）'!AD1055</f>
        <v>0</v>
      </c>
      <c r="AE1055" s="679"/>
      <c r="AF1055" s="679"/>
      <c r="AG1055" s="679"/>
      <c r="AH1055" s="678">
        <f>'報告書（事業主控）'!AH1055</f>
        <v>0</v>
      </c>
      <c r="AI1055" s="679"/>
      <c r="AJ1055" s="679"/>
      <c r="AK1055" s="680"/>
      <c r="AL1055" s="407">
        <f>'報告書（事業主控）'!AL1055</f>
        <v>0</v>
      </c>
      <c r="AM1055" s="677"/>
      <c r="AN1055" s="671">
        <f>'報告書（事業主控）'!AN1055</f>
        <v>0</v>
      </c>
      <c r="AO1055" s="672"/>
      <c r="AP1055" s="672"/>
      <c r="AQ1055" s="672"/>
      <c r="AR1055" s="672"/>
      <c r="AS1055" s="75"/>
      <c r="AT1055" s="85"/>
    </row>
    <row r="1056" spans="2:46" ht="18" customHeight="1">
      <c r="B1056" s="697">
        <f>'報告書（事業主控）'!B1056</f>
        <v>0</v>
      </c>
      <c r="C1056" s="698"/>
      <c r="D1056" s="698"/>
      <c r="E1056" s="698"/>
      <c r="F1056" s="698"/>
      <c r="G1056" s="698"/>
      <c r="H1056" s="698"/>
      <c r="I1056" s="699"/>
      <c r="J1056" s="697">
        <f>'報告書（事業主控）'!J1056</f>
        <v>0</v>
      </c>
      <c r="K1056" s="698"/>
      <c r="L1056" s="698"/>
      <c r="M1056" s="698"/>
      <c r="N1056" s="703"/>
      <c r="O1056" s="110">
        <f>'報告書（事業主控）'!O1056</f>
        <v>0</v>
      </c>
      <c r="P1056" s="92" t="s">
        <v>45</v>
      </c>
      <c r="Q1056" s="110">
        <f>'報告書（事業主控）'!Q1056</f>
        <v>0</v>
      </c>
      <c r="R1056" s="92" t="s">
        <v>46</v>
      </c>
      <c r="S1056" s="110">
        <f>'報告書（事業主控）'!S1056</f>
        <v>0</v>
      </c>
      <c r="T1056" s="705" t="s">
        <v>47</v>
      </c>
      <c r="U1056" s="705"/>
      <c r="V1056" s="707">
        <f>'報告書（事業主控）'!V1056</f>
        <v>0</v>
      </c>
      <c r="W1056" s="708"/>
      <c r="X1056" s="708"/>
      <c r="Y1056" s="97"/>
      <c r="Z1056" s="70"/>
      <c r="AA1056" s="113"/>
      <c r="AB1056" s="113"/>
      <c r="AC1056" s="97"/>
      <c r="AD1056" s="70"/>
      <c r="AE1056" s="113"/>
      <c r="AF1056" s="113"/>
      <c r="AG1056" s="97"/>
      <c r="AH1056" s="674">
        <f>'報告書（事業主控）'!AH1056</f>
        <v>0</v>
      </c>
      <c r="AI1056" s="675"/>
      <c r="AJ1056" s="675"/>
      <c r="AK1056" s="676"/>
      <c r="AL1056" s="70"/>
      <c r="AM1056" s="71"/>
      <c r="AN1056" s="674">
        <f>'報告書（事業主控）'!AN1056</f>
        <v>0</v>
      </c>
      <c r="AO1056" s="675"/>
      <c r="AP1056" s="675"/>
      <c r="AQ1056" s="675"/>
      <c r="AR1056" s="675"/>
      <c r="AS1056" s="114"/>
      <c r="AT1056" s="85"/>
    </row>
    <row r="1057" spans="2:46" ht="18" customHeight="1">
      <c r="B1057" s="700"/>
      <c r="C1057" s="701"/>
      <c r="D1057" s="701"/>
      <c r="E1057" s="701"/>
      <c r="F1057" s="701"/>
      <c r="G1057" s="701"/>
      <c r="H1057" s="701"/>
      <c r="I1057" s="702"/>
      <c r="J1057" s="700"/>
      <c r="K1057" s="701"/>
      <c r="L1057" s="701"/>
      <c r="M1057" s="701"/>
      <c r="N1057" s="704"/>
      <c r="O1057" s="115">
        <f>'報告書（事業主控）'!O1057</f>
        <v>0</v>
      </c>
      <c r="P1057" s="116" t="s">
        <v>45</v>
      </c>
      <c r="Q1057" s="115">
        <f>'報告書（事業主控）'!Q1057</f>
        <v>0</v>
      </c>
      <c r="R1057" s="116" t="s">
        <v>46</v>
      </c>
      <c r="S1057" s="115">
        <f>'報告書（事業主控）'!S1057</f>
        <v>0</v>
      </c>
      <c r="T1057" s="706" t="s">
        <v>48</v>
      </c>
      <c r="U1057" s="706"/>
      <c r="V1057" s="678">
        <f>'報告書（事業主控）'!V1057</f>
        <v>0</v>
      </c>
      <c r="W1057" s="679"/>
      <c r="X1057" s="679"/>
      <c r="Y1057" s="679"/>
      <c r="Z1057" s="678">
        <f>'報告書（事業主控）'!Z1057</f>
        <v>0</v>
      </c>
      <c r="AA1057" s="679"/>
      <c r="AB1057" s="679"/>
      <c r="AC1057" s="679"/>
      <c r="AD1057" s="678">
        <f>'報告書（事業主控）'!AD1057</f>
        <v>0</v>
      </c>
      <c r="AE1057" s="679"/>
      <c r="AF1057" s="679"/>
      <c r="AG1057" s="679"/>
      <c r="AH1057" s="678">
        <f>'報告書（事業主控）'!AH1057</f>
        <v>0</v>
      </c>
      <c r="AI1057" s="679"/>
      <c r="AJ1057" s="679"/>
      <c r="AK1057" s="680"/>
      <c r="AL1057" s="407">
        <f>'報告書（事業主控）'!AL1057</f>
        <v>0</v>
      </c>
      <c r="AM1057" s="677"/>
      <c r="AN1057" s="671">
        <f>'報告書（事業主控）'!AN1057</f>
        <v>0</v>
      </c>
      <c r="AO1057" s="672"/>
      <c r="AP1057" s="672"/>
      <c r="AQ1057" s="672"/>
      <c r="AR1057" s="672"/>
      <c r="AS1057" s="75"/>
      <c r="AT1057" s="85"/>
    </row>
    <row r="1058" spans="2:46" ht="18" customHeight="1">
      <c r="B1058" s="697">
        <f>'報告書（事業主控）'!B1058</f>
        <v>0</v>
      </c>
      <c r="C1058" s="698"/>
      <c r="D1058" s="698"/>
      <c r="E1058" s="698"/>
      <c r="F1058" s="698"/>
      <c r="G1058" s="698"/>
      <c r="H1058" s="698"/>
      <c r="I1058" s="699"/>
      <c r="J1058" s="697">
        <f>'報告書（事業主控）'!J1058</f>
        <v>0</v>
      </c>
      <c r="K1058" s="698"/>
      <c r="L1058" s="698"/>
      <c r="M1058" s="698"/>
      <c r="N1058" s="703"/>
      <c r="O1058" s="110">
        <f>'報告書（事業主控）'!O1058</f>
        <v>0</v>
      </c>
      <c r="P1058" s="92" t="s">
        <v>45</v>
      </c>
      <c r="Q1058" s="110">
        <f>'報告書（事業主控）'!Q1058</f>
        <v>0</v>
      </c>
      <c r="R1058" s="92" t="s">
        <v>46</v>
      </c>
      <c r="S1058" s="110">
        <f>'報告書（事業主控）'!S1058</f>
        <v>0</v>
      </c>
      <c r="T1058" s="705" t="s">
        <v>47</v>
      </c>
      <c r="U1058" s="705"/>
      <c r="V1058" s="707">
        <f>'報告書（事業主控）'!V1058</f>
        <v>0</v>
      </c>
      <c r="W1058" s="708"/>
      <c r="X1058" s="708"/>
      <c r="Y1058" s="97"/>
      <c r="Z1058" s="70"/>
      <c r="AA1058" s="113"/>
      <c r="AB1058" s="113"/>
      <c r="AC1058" s="97"/>
      <c r="AD1058" s="70"/>
      <c r="AE1058" s="113"/>
      <c r="AF1058" s="113"/>
      <c r="AG1058" s="97"/>
      <c r="AH1058" s="674">
        <f>'報告書（事業主控）'!AH1058</f>
        <v>0</v>
      </c>
      <c r="AI1058" s="675"/>
      <c r="AJ1058" s="675"/>
      <c r="AK1058" s="676"/>
      <c r="AL1058" s="70"/>
      <c r="AM1058" s="71"/>
      <c r="AN1058" s="674">
        <f>'報告書（事業主控）'!AN1058</f>
        <v>0</v>
      </c>
      <c r="AO1058" s="675"/>
      <c r="AP1058" s="675"/>
      <c r="AQ1058" s="675"/>
      <c r="AR1058" s="675"/>
      <c r="AS1058" s="114"/>
      <c r="AT1058" s="85"/>
    </row>
    <row r="1059" spans="2:46" ht="18" customHeight="1">
      <c r="B1059" s="700"/>
      <c r="C1059" s="701"/>
      <c r="D1059" s="701"/>
      <c r="E1059" s="701"/>
      <c r="F1059" s="701"/>
      <c r="G1059" s="701"/>
      <c r="H1059" s="701"/>
      <c r="I1059" s="702"/>
      <c r="J1059" s="700"/>
      <c r="K1059" s="701"/>
      <c r="L1059" s="701"/>
      <c r="M1059" s="701"/>
      <c r="N1059" s="704"/>
      <c r="O1059" s="115">
        <f>'報告書（事業主控）'!O1059</f>
        <v>0</v>
      </c>
      <c r="P1059" s="116" t="s">
        <v>45</v>
      </c>
      <c r="Q1059" s="115">
        <f>'報告書（事業主控）'!Q1059</f>
        <v>0</v>
      </c>
      <c r="R1059" s="116" t="s">
        <v>46</v>
      </c>
      <c r="S1059" s="115">
        <f>'報告書（事業主控）'!S1059</f>
        <v>0</v>
      </c>
      <c r="T1059" s="706" t="s">
        <v>48</v>
      </c>
      <c r="U1059" s="706"/>
      <c r="V1059" s="678">
        <f>'報告書（事業主控）'!V1059</f>
        <v>0</v>
      </c>
      <c r="W1059" s="679"/>
      <c r="X1059" s="679"/>
      <c r="Y1059" s="679"/>
      <c r="Z1059" s="678">
        <f>'報告書（事業主控）'!Z1059</f>
        <v>0</v>
      </c>
      <c r="AA1059" s="679"/>
      <c r="AB1059" s="679"/>
      <c r="AC1059" s="679"/>
      <c r="AD1059" s="678">
        <f>'報告書（事業主控）'!AD1059</f>
        <v>0</v>
      </c>
      <c r="AE1059" s="679"/>
      <c r="AF1059" s="679"/>
      <c r="AG1059" s="679"/>
      <c r="AH1059" s="678">
        <f>'報告書（事業主控）'!AH1059</f>
        <v>0</v>
      </c>
      <c r="AI1059" s="679"/>
      <c r="AJ1059" s="679"/>
      <c r="AK1059" s="680"/>
      <c r="AL1059" s="407">
        <f>'報告書（事業主控）'!AL1059</f>
        <v>0</v>
      </c>
      <c r="AM1059" s="677"/>
      <c r="AN1059" s="671">
        <f>'報告書（事業主控）'!AN1059</f>
        <v>0</v>
      </c>
      <c r="AO1059" s="672"/>
      <c r="AP1059" s="672"/>
      <c r="AQ1059" s="672"/>
      <c r="AR1059" s="672"/>
      <c r="AS1059" s="75"/>
      <c r="AT1059" s="85"/>
    </row>
    <row r="1060" spans="2:46" ht="18" customHeight="1">
      <c r="B1060" s="697">
        <f>'報告書（事業主控）'!B1060</f>
        <v>0</v>
      </c>
      <c r="C1060" s="698"/>
      <c r="D1060" s="698"/>
      <c r="E1060" s="698"/>
      <c r="F1060" s="698"/>
      <c r="G1060" s="698"/>
      <c r="H1060" s="698"/>
      <c r="I1060" s="699"/>
      <c r="J1060" s="697">
        <f>'報告書（事業主控）'!J1060</f>
        <v>0</v>
      </c>
      <c r="K1060" s="698"/>
      <c r="L1060" s="698"/>
      <c r="M1060" s="698"/>
      <c r="N1060" s="703"/>
      <c r="O1060" s="110">
        <f>'報告書（事業主控）'!O1060</f>
        <v>0</v>
      </c>
      <c r="P1060" s="92" t="s">
        <v>45</v>
      </c>
      <c r="Q1060" s="110">
        <f>'報告書（事業主控）'!Q1060</f>
        <v>0</v>
      </c>
      <c r="R1060" s="92" t="s">
        <v>46</v>
      </c>
      <c r="S1060" s="110">
        <f>'報告書（事業主控）'!S1060</f>
        <v>0</v>
      </c>
      <c r="T1060" s="705" t="s">
        <v>47</v>
      </c>
      <c r="U1060" s="705"/>
      <c r="V1060" s="707">
        <f>'報告書（事業主控）'!V1060</f>
        <v>0</v>
      </c>
      <c r="W1060" s="708"/>
      <c r="X1060" s="708"/>
      <c r="Y1060" s="97"/>
      <c r="Z1060" s="70"/>
      <c r="AA1060" s="113"/>
      <c r="AB1060" s="113"/>
      <c r="AC1060" s="97"/>
      <c r="AD1060" s="70"/>
      <c r="AE1060" s="113"/>
      <c r="AF1060" s="113"/>
      <c r="AG1060" s="97"/>
      <c r="AH1060" s="674">
        <f>'報告書（事業主控）'!AH1060</f>
        <v>0</v>
      </c>
      <c r="AI1060" s="675"/>
      <c r="AJ1060" s="675"/>
      <c r="AK1060" s="676"/>
      <c r="AL1060" s="70"/>
      <c r="AM1060" s="71"/>
      <c r="AN1060" s="674">
        <f>'報告書（事業主控）'!AN1060</f>
        <v>0</v>
      </c>
      <c r="AO1060" s="675"/>
      <c r="AP1060" s="675"/>
      <c r="AQ1060" s="675"/>
      <c r="AR1060" s="675"/>
      <c r="AS1060" s="114"/>
      <c r="AT1060" s="85"/>
    </row>
    <row r="1061" spans="2:46" ht="18" customHeight="1">
      <c r="B1061" s="700"/>
      <c r="C1061" s="701"/>
      <c r="D1061" s="701"/>
      <c r="E1061" s="701"/>
      <c r="F1061" s="701"/>
      <c r="G1061" s="701"/>
      <c r="H1061" s="701"/>
      <c r="I1061" s="702"/>
      <c r="J1061" s="700"/>
      <c r="K1061" s="701"/>
      <c r="L1061" s="701"/>
      <c r="M1061" s="701"/>
      <c r="N1061" s="704"/>
      <c r="O1061" s="115">
        <f>'報告書（事業主控）'!O1061</f>
        <v>0</v>
      </c>
      <c r="P1061" s="116" t="s">
        <v>45</v>
      </c>
      <c r="Q1061" s="115">
        <f>'報告書（事業主控）'!Q1061</f>
        <v>0</v>
      </c>
      <c r="R1061" s="116" t="s">
        <v>46</v>
      </c>
      <c r="S1061" s="115">
        <f>'報告書（事業主控）'!S1061</f>
        <v>0</v>
      </c>
      <c r="T1061" s="706" t="s">
        <v>48</v>
      </c>
      <c r="U1061" s="706"/>
      <c r="V1061" s="678">
        <f>'報告書（事業主控）'!V1061</f>
        <v>0</v>
      </c>
      <c r="W1061" s="679"/>
      <c r="X1061" s="679"/>
      <c r="Y1061" s="679"/>
      <c r="Z1061" s="678">
        <f>'報告書（事業主控）'!Z1061</f>
        <v>0</v>
      </c>
      <c r="AA1061" s="679"/>
      <c r="AB1061" s="679"/>
      <c r="AC1061" s="679"/>
      <c r="AD1061" s="678">
        <f>'報告書（事業主控）'!AD1061</f>
        <v>0</v>
      </c>
      <c r="AE1061" s="679"/>
      <c r="AF1061" s="679"/>
      <c r="AG1061" s="679"/>
      <c r="AH1061" s="678">
        <f>'報告書（事業主控）'!AH1061</f>
        <v>0</v>
      </c>
      <c r="AI1061" s="679"/>
      <c r="AJ1061" s="679"/>
      <c r="AK1061" s="680"/>
      <c r="AL1061" s="407">
        <f>'報告書（事業主控）'!AL1061</f>
        <v>0</v>
      </c>
      <c r="AM1061" s="677"/>
      <c r="AN1061" s="671">
        <f>'報告書（事業主控）'!AN1061</f>
        <v>0</v>
      </c>
      <c r="AO1061" s="672"/>
      <c r="AP1061" s="672"/>
      <c r="AQ1061" s="672"/>
      <c r="AR1061" s="672"/>
      <c r="AS1061" s="75"/>
      <c r="AT1061" s="85"/>
    </row>
    <row r="1062" spans="2:46" ht="18" customHeight="1">
      <c r="B1062" s="430" t="s">
        <v>134</v>
      </c>
      <c r="C1062" s="431"/>
      <c r="D1062" s="431"/>
      <c r="E1062" s="432"/>
      <c r="F1062" s="688">
        <f>'報告書（事業主控）'!F1062</f>
        <v>0</v>
      </c>
      <c r="G1062" s="689"/>
      <c r="H1062" s="689"/>
      <c r="I1062" s="689"/>
      <c r="J1062" s="689"/>
      <c r="K1062" s="689"/>
      <c r="L1062" s="689"/>
      <c r="M1062" s="689"/>
      <c r="N1062" s="690"/>
      <c r="O1062" s="786" t="s">
        <v>62</v>
      </c>
      <c r="P1062" s="787"/>
      <c r="Q1062" s="787"/>
      <c r="R1062" s="787"/>
      <c r="S1062" s="787"/>
      <c r="T1062" s="787"/>
      <c r="U1062" s="788"/>
      <c r="V1062" s="674">
        <f>'報告書（事業主控）'!V1062</f>
        <v>0</v>
      </c>
      <c r="W1062" s="675"/>
      <c r="X1062" s="675"/>
      <c r="Y1062" s="676"/>
      <c r="Z1062" s="70"/>
      <c r="AA1062" s="113"/>
      <c r="AB1062" s="113"/>
      <c r="AC1062" s="97"/>
      <c r="AD1062" s="70"/>
      <c r="AE1062" s="113"/>
      <c r="AF1062" s="113"/>
      <c r="AG1062" s="97"/>
      <c r="AH1062" s="674">
        <f>'報告書（事業主控）'!AH1062</f>
        <v>0</v>
      </c>
      <c r="AI1062" s="675"/>
      <c r="AJ1062" s="675"/>
      <c r="AK1062" s="676"/>
      <c r="AL1062" s="70"/>
      <c r="AM1062" s="71"/>
      <c r="AN1062" s="674">
        <f>'報告書（事業主控）'!AN1062</f>
        <v>0</v>
      </c>
      <c r="AO1062" s="675"/>
      <c r="AP1062" s="675"/>
      <c r="AQ1062" s="675"/>
      <c r="AR1062" s="675"/>
      <c r="AS1062" s="114"/>
      <c r="AT1062" s="85"/>
    </row>
    <row r="1063" spans="2:46" ht="18" customHeight="1">
      <c r="B1063" s="433"/>
      <c r="C1063" s="434"/>
      <c r="D1063" s="434"/>
      <c r="E1063" s="435"/>
      <c r="F1063" s="691"/>
      <c r="G1063" s="692"/>
      <c r="H1063" s="692"/>
      <c r="I1063" s="692"/>
      <c r="J1063" s="692"/>
      <c r="K1063" s="692"/>
      <c r="L1063" s="692"/>
      <c r="M1063" s="692"/>
      <c r="N1063" s="693"/>
      <c r="O1063" s="789"/>
      <c r="P1063" s="790"/>
      <c r="Q1063" s="790"/>
      <c r="R1063" s="790"/>
      <c r="S1063" s="790"/>
      <c r="T1063" s="790"/>
      <c r="U1063" s="791"/>
      <c r="V1063" s="401">
        <f>'報告書（事業主控）'!V1063</f>
        <v>0</v>
      </c>
      <c r="W1063" s="640"/>
      <c r="X1063" s="640"/>
      <c r="Y1063" s="643"/>
      <c r="Z1063" s="401">
        <f>'報告書（事業主控）'!Z1063</f>
        <v>0</v>
      </c>
      <c r="AA1063" s="641"/>
      <c r="AB1063" s="641"/>
      <c r="AC1063" s="642"/>
      <c r="AD1063" s="401">
        <f>'報告書（事業主控）'!AD1063</f>
        <v>0</v>
      </c>
      <c r="AE1063" s="641"/>
      <c r="AF1063" s="641"/>
      <c r="AG1063" s="642"/>
      <c r="AH1063" s="401">
        <f>'報告書（事業主控）'!AH1063</f>
        <v>0</v>
      </c>
      <c r="AI1063" s="402"/>
      <c r="AJ1063" s="402"/>
      <c r="AK1063" s="402"/>
      <c r="AL1063" s="340"/>
      <c r="AM1063" s="341"/>
      <c r="AN1063" s="401">
        <f>'報告書（事業主控）'!AN1063</f>
        <v>0</v>
      </c>
      <c r="AO1063" s="640"/>
      <c r="AP1063" s="640"/>
      <c r="AQ1063" s="640"/>
      <c r="AR1063" s="640"/>
      <c r="AS1063" s="327"/>
      <c r="AT1063" s="85"/>
    </row>
    <row r="1064" spans="2:46" ht="18" customHeight="1">
      <c r="B1064" s="436"/>
      <c r="C1064" s="437"/>
      <c r="D1064" s="437"/>
      <c r="E1064" s="438"/>
      <c r="F1064" s="694"/>
      <c r="G1064" s="695"/>
      <c r="H1064" s="695"/>
      <c r="I1064" s="695"/>
      <c r="J1064" s="695"/>
      <c r="K1064" s="695"/>
      <c r="L1064" s="695"/>
      <c r="M1064" s="695"/>
      <c r="N1064" s="696"/>
      <c r="O1064" s="792"/>
      <c r="P1064" s="793"/>
      <c r="Q1064" s="793"/>
      <c r="R1064" s="793"/>
      <c r="S1064" s="793"/>
      <c r="T1064" s="793"/>
      <c r="U1064" s="794"/>
      <c r="V1064" s="671">
        <f>'報告書（事業主控）'!V1064</f>
        <v>0</v>
      </c>
      <c r="W1064" s="672"/>
      <c r="X1064" s="672"/>
      <c r="Y1064" s="673"/>
      <c r="Z1064" s="671">
        <f>'報告書（事業主控）'!Z1064</f>
        <v>0</v>
      </c>
      <c r="AA1064" s="672"/>
      <c r="AB1064" s="672"/>
      <c r="AC1064" s="673"/>
      <c r="AD1064" s="671">
        <f>'報告書（事業主控）'!AD1064</f>
        <v>0</v>
      </c>
      <c r="AE1064" s="672"/>
      <c r="AF1064" s="672"/>
      <c r="AG1064" s="673"/>
      <c r="AH1064" s="671">
        <f>'報告書（事業主控）'!AH1064</f>
        <v>0</v>
      </c>
      <c r="AI1064" s="672"/>
      <c r="AJ1064" s="672"/>
      <c r="AK1064" s="673"/>
      <c r="AL1064" s="74"/>
      <c r="AM1064" s="75"/>
      <c r="AN1064" s="671">
        <f>'報告書（事業主控）'!AN1064</f>
        <v>0</v>
      </c>
      <c r="AO1064" s="672"/>
      <c r="AP1064" s="672"/>
      <c r="AQ1064" s="672"/>
      <c r="AR1064" s="672"/>
      <c r="AS1064" s="75"/>
      <c r="AT1064" s="85"/>
    </row>
    <row r="1065" spans="2:46" ht="18" customHeight="1">
      <c r="AN1065" s="670">
        <f>'報告書（事業主控）'!AN1065:AR1065</f>
        <v>0</v>
      </c>
      <c r="AO1065" s="670"/>
      <c r="AP1065" s="670"/>
      <c r="AQ1065" s="670"/>
      <c r="AR1065" s="670"/>
      <c r="AS1065" s="85"/>
      <c r="AT1065" s="85"/>
    </row>
    <row r="1066" spans="2:46" ht="31.5" customHeight="1">
      <c r="AN1066" s="132"/>
      <c r="AO1066" s="132"/>
      <c r="AP1066" s="132"/>
      <c r="AQ1066" s="132"/>
      <c r="AR1066" s="132"/>
      <c r="AS1066" s="85"/>
      <c r="AT1066" s="85"/>
    </row>
    <row r="1067" spans="2:46" ht="7.5" customHeight="1">
      <c r="X1067" s="84"/>
      <c r="Y1067" s="84"/>
      <c r="Z1067" s="85"/>
      <c r="AA1067" s="85"/>
      <c r="AB1067" s="85"/>
      <c r="AC1067" s="85"/>
      <c r="AD1067" s="85"/>
      <c r="AE1067" s="85"/>
      <c r="AF1067" s="85"/>
      <c r="AG1067" s="85"/>
      <c r="AH1067" s="85"/>
      <c r="AI1067" s="85"/>
      <c r="AJ1067" s="85"/>
      <c r="AK1067" s="85"/>
      <c r="AL1067" s="85"/>
      <c r="AM1067" s="85"/>
      <c r="AN1067" s="85"/>
      <c r="AO1067" s="85"/>
      <c r="AP1067" s="85"/>
      <c r="AQ1067" s="85"/>
      <c r="AR1067" s="85"/>
      <c r="AS1067" s="85"/>
    </row>
    <row r="1068" spans="2:46" ht="10.5" customHeight="1">
      <c r="X1068" s="84"/>
      <c r="Y1068" s="84"/>
      <c r="Z1068" s="85"/>
      <c r="AA1068" s="85"/>
      <c r="AB1068" s="85"/>
      <c r="AC1068" s="85"/>
      <c r="AD1068" s="85"/>
      <c r="AE1068" s="85"/>
      <c r="AF1068" s="85"/>
      <c r="AG1068" s="85"/>
      <c r="AH1068" s="85"/>
      <c r="AI1068" s="85"/>
      <c r="AJ1068" s="85"/>
      <c r="AK1068" s="85"/>
      <c r="AL1068" s="85"/>
      <c r="AM1068" s="85"/>
      <c r="AN1068" s="85"/>
      <c r="AO1068" s="85"/>
      <c r="AP1068" s="85"/>
      <c r="AQ1068" s="85"/>
      <c r="AR1068" s="85"/>
      <c r="AS1068" s="85"/>
    </row>
    <row r="1069" spans="2:46" ht="5.25" customHeight="1">
      <c r="X1069" s="84"/>
      <c r="Y1069" s="84"/>
      <c r="Z1069" s="85"/>
      <c r="AA1069" s="85"/>
      <c r="AB1069" s="85"/>
      <c r="AC1069" s="85"/>
      <c r="AD1069" s="85"/>
      <c r="AE1069" s="85"/>
      <c r="AF1069" s="85"/>
      <c r="AG1069" s="85"/>
      <c r="AH1069" s="85"/>
      <c r="AI1069" s="85"/>
      <c r="AJ1069" s="85"/>
      <c r="AK1069" s="85"/>
      <c r="AL1069" s="85"/>
      <c r="AM1069" s="85"/>
      <c r="AN1069" s="85"/>
      <c r="AO1069" s="85"/>
      <c r="AP1069" s="85"/>
      <c r="AQ1069" s="85"/>
      <c r="AR1069" s="85"/>
      <c r="AS1069" s="85"/>
    </row>
    <row r="1070" spans="2:46" ht="5.25" customHeight="1">
      <c r="X1070" s="84"/>
      <c r="Y1070" s="84"/>
      <c r="Z1070" s="85"/>
      <c r="AA1070" s="85"/>
      <c r="AB1070" s="85"/>
      <c r="AC1070" s="85"/>
      <c r="AD1070" s="85"/>
      <c r="AE1070" s="85"/>
      <c r="AF1070" s="85"/>
      <c r="AG1070" s="85"/>
      <c r="AH1070" s="85"/>
      <c r="AI1070" s="85"/>
      <c r="AJ1070" s="85"/>
      <c r="AK1070" s="85"/>
      <c r="AL1070" s="85"/>
      <c r="AM1070" s="85"/>
      <c r="AN1070" s="85"/>
      <c r="AO1070" s="85"/>
      <c r="AP1070" s="85"/>
      <c r="AQ1070" s="85"/>
      <c r="AR1070" s="85"/>
      <c r="AS1070" s="85"/>
    </row>
    <row r="1071" spans="2:46" ht="5.25" customHeight="1">
      <c r="X1071" s="84"/>
      <c r="Y1071" s="84"/>
      <c r="Z1071" s="85"/>
      <c r="AA1071" s="85"/>
      <c r="AB1071" s="85"/>
      <c r="AC1071" s="85"/>
      <c r="AD1071" s="85"/>
      <c r="AE1071" s="85"/>
      <c r="AF1071" s="85"/>
      <c r="AG1071" s="85"/>
      <c r="AH1071" s="85"/>
      <c r="AI1071" s="85"/>
      <c r="AJ1071" s="85"/>
      <c r="AK1071" s="85"/>
      <c r="AL1071" s="85"/>
      <c r="AM1071" s="85"/>
      <c r="AN1071" s="85"/>
      <c r="AO1071" s="85"/>
      <c r="AP1071" s="85"/>
      <c r="AQ1071" s="85"/>
      <c r="AR1071" s="85"/>
      <c r="AS1071" s="85"/>
    </row>
    <row r="1072" spans="2:46" ht="5.25" customHeight="1">
      <c r="X1072" s="84"/>
      <c r="Y1072" s="84"/>
      <c r="Z1072" s="85"/>
      <c r="AA1072" s="85"/>
      <c r="AB1072" s="85"/>
      <c r="AC1072" s="85"/>
      <c r="AD1072" s="85"/>
      <c r="AE1072" s="85"/>
      <c r="AF1072" s="85"/>
      <c r="AG1072" s="85"/>
      <c r="AH1072" s="85"/>
      <c r="AI1072" s="85"/>
      <c r="AJ1072" s="85"/>
      <c r="AK1072" s="85"/>
      <c r="AL1072" s="85"/>
      <c r="AM1072" s="85"/>
      <c r="AN1072" s="85"/>
      <c r="AO1072" s="85"/>
      <c r="AP1072" s="85"/>
      <c r="AQ1072" s="85"/>
      <c r="AR1072" s="85"/>
      <c r="AS1072" s="85"/>
    </row>
    <row r="1073" spans="2:46" ht="17.25" customHeight="1">
      <c r="B1073" s="86" t="s">
        <v>50</v>
      </c>
      <c r="L1073" s="85"/>
      <c r="M1073" s="85"/>
      <c r="N1073" s="85"/>
      <c r="O1073" s="85"/>
      <c r="P1073" s="85"/>
      <c r="Q1073" s="85"/>
      <c r="R1073" s="85"/>
      <c r="S1073" s="87"/>
      <c r="T1073" s="87"/>
      <c r="U1073" s="87"/>
      <c r="V1073" s="87"/>
      <c r="W1073" s="87"/>
      <c r="X1073" s="85"/>
      <c r="Y1073" s="85"/>
      <c r="Z1073" s="85"/>
      <c r="AA1073" s="85"/>
      <c r="AB1073" s="85"/>
      <c r="AC1073" s="85"/>
      <c r="AL1073" s="88"/>
      <c r="AM1073" s="88"/>
      <c r="AN1073" s="88"/>
      <c r="AO1073" s="88"/>
    </row>
    <row r="1074" spans="2:46" ht="12.75" customHeight="1">
      <c r="L1074" s="85"/>
      <c r="M1074" s="89"/>
      <c r="N1074" s="89"/>
      <c r="O1074" s="89"/>
      <c r="P1074" s="89"/>
      <c r="Q1074" s="89"/>
      <c r="R1074" s="89"/>
      <c r="S1074" s="89"/>
      <c r="T1074" s="90"/>
      <c r="U1074" s="90"/>
      <c r="V1074" s="90"/>
      <c r="W1074" s="90"/>
      <c r="X1074" s="90"/>
      <c r="Y1074" s="90"/>
      <c r="Z1074" s="90"/>
      <c r="AA1074" s="89"/>
      <c r="AB1074" s="89"/>
      <c r="AC1074" s="89"/>
      <c r="AL1074" s="88"/>
      <c r="AM1074" s="850" t="s">
        <v>327</v>
      </c>
      <c r="AN1074" s="851"/>
      <c r="AO1074" s="851"/>
      <c r="AP1074" s="852"/>
    </row>
    <row r="1075" spans="2:46" ht="12.75" customHeight="1">
      <c r="L1075" s="85"/>
      <c r="M1075" s="89"/>
      <c r="N1075" s="89"/>
      <c r="O1075" s="89"/>
      <c r="P1075" s="89"/>
      <c r="Q1075" s="89"/>
      <c r="R1075" s="89"/>
      <c r="S1075" s="89"/>
      <c r="T1075" s="90"/>
      <c r="U1075" s="90"/>
      <c r="V1075" s="90"/>
      <c r="W1075" s="90"/>
      <c r="X1075" s="90"/>
      <c r="Y1075" s="90"/>
      <c r="Z1075" s="90"/>
      <c r="AA1075" s="89"/>
      <c r="AB1075" s="89"/>
      <c r="AC1075" s="89"/>
      <c r="AL1075" s="88"/>
      <c r="AM1075" s="853"/>
      <c r="AN1075" s="854"/>
      <c r="AO1075" s="854"/>
      <c r="AP1075" s="855"/>
    </row>
    <row r="1076" spans="2:46" ht="12.75" customHeight="1">
      <c r="L1076" s="85"/>
      <c r="M1076" s="89"/>
      <c r="N1076" s="89"/>
      <c r="O1076" s="89"/>
      <c r="P1076" s="89"/>
      <c r="Q1076" s="89"/>
      <c r="R1076" s="89"/>
      <c r="S1076" s="89"/>
      <c r="T1076" s="89"/>
      <c r="U1076" s="89"/>
      <c r="V1076" s="89"/>
      <c r="W1076" s="89"/>
      <c r="X1076" s="89"/>
      <c r="Y1076" s="89"/>
      <c r="Z1076" s="89"/>
      <c r="AA1076" s="89"/>
      <c r="AB1076" s="89"/>
      <c r="AC1076" s="89"/>
      <c r="AL1076" s="88"/>
      <c r="AM1076" s="88"/>
      <c r="AN1076" s="396"/>
      <c r="AO1076" s="396"/>
    </row>
    <row r="1077" spans="2:46" ht="6" customHeight="1">
      <c r="L1077" s="85"/>
      <c r="M1077" s="89"/>
      <c r="N1077" s="89"/>
      <c r="O1077" s="89"/>
      <c r="P1077" s="89"/>
      <c r="Q1077" s="89"/>
      <c r="R1077" s="89"/>
      <c r="S1077" s="89"/>
      <c r="T1077" s="89"/>
      <c r="U1077" s="89"/>
      <c r="V1077" s="89"/>
      <c r="W1077" s="89"/>
      <c r="X1077" s="89"/>
      <c r="Y1077" s="89"/>
      <c r="Z1077" s="89"/>
      <c r="AA1077" s="89"/>
      <c r="AB1077" s="89"/>
      <c r="AC1077" s="89"/>
      <c r="AL1077" s="88"/>
      <c r="AM1077" s="88"/>
    </row>
    <row r="1078" spans="2:46" ht="12.75" customHeight="1">
      <c r="B1078" s="725" t="s">
        <v>2</v>
      </c>
      <c r="C1078" s="726"/>
      <c r="D1078" s="726"/>
      <c r="E1078" s="726"/>
      <c r="F1078" s="726"/>
      <c r="G1078" s="726"/>
      <c r="H1078" s="726"/>
      <c r="I1078" s="726"/>
      <c r="J1078" s="750" t="s">
        <v>10</v>
      </c>
      <c r="K1078" s="750"/>
      <c r="L1078" s="91" t="s">
        <v>3</v>
      </c>
      <c r="M1078" s="750" t="s">
        <v>11</v>
      </c>
      <c r="N1078" s="750"/>
      <c r="O1078" s="756" t="s">
        <v>12</v>
      </c>
      <c r="P1078" s="750"/>
      <c r="Q1078" s="750"/>
      <c r="R1078" s="750"/>
      <c r="S1078" s="750"/>
      <c r="T1078" s="750"/>
      <c r="U1078" s="750" t="s">
        <v>13</v>
      </c>
      <c r="V1078" s="750"/>
      <c r="W1078" s="750"/>
      <c r="X1078" s="85"/>
      <c r="Y1078" s="85"/>
      <c r="Z1078" s="85"/>
      <c r="AA1078" s="85"/>
      <c r="AB1078" s="85"/>
      <c r="AC1078" s="85"/>
      <c r="AD1078" s="92"/>
      <c r="AE1078" s="92"/>
      <c r="AF1078" s="92"/>
      <c r="AG1078" s="92"/>
      <c r="AH1078" s="92"/>
      <c r="AI1078" s="92"/>
      <c r="AJ1078" s="92"/>
      <c r="AK1078" s="85"/>
      <c r="AL1078" s="520">
        <f ca="1">$AL$9</f>
        <v>30</v>
      </c>
      <c r="AM1078" s="521"/>
      <c r="AN1078" s="681" t="s">
        <v>4</v>
      </c>
      <c r="AO1078" s="681"/>
      <c r="AP1078" s="521">
        <v>27</v>
      </c>
      <c r="AQ1078" s="521"/>
      <c r="AR1078" s="681" t="s">
        <v>5</v>
      </c>
      <c r="AS1078" s="747"/>
      <c r="AT1078" s="85"/>
    </row>
    <row r="1079" spans="2:46" ht="13.5" customHeight="1">
      <c r="B1079" s="726"/>
      <c r="C1079" s="726"/>
      <c r="D1079" s="726"/>
      <c r="E1079" s="726"/>
      <c r="F1079" s="726"/>
      <c r="G1079" s="726"/>
      <c r="H1079" s="726"/>
      <c r="I1079" s="726"/>
      <c r="J1079" s="535">
        <f>$J$10</f>
        <v>0</v>
      </c>
      <c r="K1079" s="473">
        <f>$K$10</f>
        <v>0</v>
      </c>
      <c r="L1079" s="537">
        <f>$L$10</f>
        <v>0</v>
      </c>
      <c r="M1079" s="476">
        <f>$M$10</f>
        <v>0</v>
      </c>
      <c r="N1079" s="473">
        <f>$N$10</f>
        <v>0</v>
      </c>
      <c r="O1079" s="476">
        <f>$O$10</f>
        <v>0</v>
      </c>
      <c r="P1079" s="470">
        <f>$P$10</f>
        <v>0</v>
      </c>
      <c r="Q1079" s="470">
        <f>$Q$10</f>
        <v>0</v>
      </c>
      <c r="R1079" s="470">
        <f>$R$10</f>
        <v>0</v>
      </c>
      <c r="S1079" s="470">
        <f>$S$10</f>
        <v>0</v>
      </c>
      <c r="T1079" s="473">
        <f>$T$10</f>
        <v>0</v>
      </c>
      <c r="U1079" s="476">
        <f>$U$10</f>
        <v>0</v>
      </c>
      <c r="V1079" s="470">
        <f>$V$10</f>
        <v>0</v>
      </c>
      <c r="W1079" s="473">
        <f>$W$10</f>
        <v>0</v>
      </c>
      <c r="X1079" s="85"/>
      <c r="Y1079" s="85"/>
      <c r="Z1079" s="85"/>
      <c r="AA1079" s="85"/>
      <c r="AB1079" s="85"/>
      <c r="AC1079" s="85"/>
      <c r="AD1079" s="92"/>
      <c r="AE1079" s="92"/>
      <c r="AF1079" s="92"/>
      <c r="AG1079" s="92"/>
      <c r="AH1079" s="92"/>
      <c r="AI1079" s="92"/>
      <c r="AJ1079" s="92"/>
      <c r="AK1079" s="85"/>
      <c r="AL1079" s="522"/>
      <c r="AM1079" s="523"/>
      <c r="AN1079" s="682"/>
      <c r="AO1079" s="682"/>
      <c r="AP1079" s="523"/>
      <c r="AQ1079" s="523"/>
      <c r="AR1079" s="682"/>
      <c r="AS1079" s="764"/>
      <c r="AT1079" s="85"/>
    </row>
    <row r="1080" spans="2:46" ht="9" customHeight="1">
      <c r="B1080" s="726"/>
      <c r="C1080" s="726"/>
      <c r="D1080" s="726"/>
      <c r="E1080" s="726"/>
      <c r="F1080" s="726"/>
      <c r="G1080" s="726"/>
      <c r="H1080" s="726"/>
      <c r="I1080" s="726"/>
      <c r="J1080" s="536"/>
      <c r="K1080" s="474"/>
      <c r="L1080" s="538"/>
      <c r="M1080" s="477"/>
      <c r="N1080" s="474"/>
      <c r="O1080" s="477"/>
      <c r="P1080" s="471"/>
      <c r="Q1080" s="471"/>
      <c r="R1080" s="471"/>
      <c r="S1080" s="471"/>
      <c r="T1080" s="474"/>
      <c r="U1080" s="477"/>
      <c r="V1080" s="471"/>
      <c r="W1080" s="474"/>
      <c r="X1080" s="85"/>
      <c r="Y1080" s="85"/>
      <c r="Z1080" s="85"/>
      <c r="AA1080" s="85"/>
      <c r="AB1080" s="85"/>
      <c r="AC1080" s="85"/>
      <c r="AD1080" s="92"/>
      <c r="AE1080" s="92"/>
      <c r="AF1080" s="92"/>
      <c r="AG1080" s="92"/>
      <c r="AH1080" s="92"/>
      <c r="AI1080" s="92"/>
      <c r="AJ1080" s="92"/>
      <c r="AK1080" s="85"/>
      <c r="AL1080" s="524"/>
      <c r="AM1080" s="525"/>
      <c r="AN1080" s="683"/>
      <c r="AO1080" s="683"/>
      <c r="AP1080" s="525"/>
      <c r="AQ1080" s="525"/>
      <c r="AR1080" s="683"/>
      <c r="AS1080" s="749"/>
      <c r="AT1080" s="85"/>
    </row>
    <row r="1081" spans="2:46" ht="6" customHeight="1">
      <c r="B1081" s="727"/>
      <c r="C1081" s="727"/>
      <c r="D1081" s="727"/>
      <c r="E1081" s="727"/>
      <c r="F1081" s="727"/>
      <c r="G1081" s="727"/>
      <c r="H1081" s="727"/>
      <c r="I1081" s="727"/>
      <c r="J1081" s="536"/>
      <c r="K1081" s="475"/>
      <c r="L1081" s="539"/>
      <c r="M1081" s="478"/>
      <c r="N1081" s="475"/>
      <c r="O1081" s="478"/>
      <c r="P1081" s="472"/>
      <c r="Q1081" s="472"/>
      <c r="R1081" s="472"/>
      <c r="S1081" s="472"/>
      <c r="T1081" s="475"/>
      <c r="U1081" s="478"/>
      <c r="V1081" s="472"/>
      <c r="W1081" s="475"/>
      <c r="X1081" s="85"/>
      <c r="Y1081" s="85"/>
      <c r="Z1081" s="85"/>
      <c r="AA1081" s="85"/>
      <c r="AB1081" s="85"/>
      <c r="AC1081" s="85"/>
      <c r="AD1081" s="85"/>
      <c r="AE1081" s="85"/>
      <c r="AF1081" s="85"/>
      <c r="AG1081" s="85"/>
      <c r="AH1081" s="85"/>
      <c r="AI1081" s="85"/>
      <c r="AJ1081" s="85"/>
      <c r="AK1081" s="85"/>
      <c r="AT1081" s="85"/>
    </row>
    <row r="1082" spans="2:46" ht="15" customHeight="1">
      <c r="B1082" s="709" t="s">
        <v>51</v>
      </c>
      <c r="C1082" s="710"/>
      <c r="D1082" s="710"/>
      <c r="E1082" s="710"/>
      <c r="F1082" s="710"/>
      <c r="G1082" s="710"/>
      <c r="H1082" s="710"/>
      <c r="I1082" s="711"/>
      <c r="J1082" s="709" t="s">
        <v>6</v>
      </c>
      <c r="K1082" s="710"/>
      <c r="L1082" s="710"/>
      <c r="M1082" s="710"/>
      <c r="N1082" s="718"/>
      <c r="O1082" s="721" t="s">
        <v>52</v>
      </c>
      <c r="P1082" s="710"/>
      <c r="Q1082" s="710"/>
      <c r="R1082" s="710"/>
      <c r="S1082" s="710"/>
      <c r="T1082" s="710"/>
      <c r="U1082" s="711"/>
      <c r="V1082" s="93" t="s">
        <v>53</v>
      </c>
      <c r="W1082" s="94"/>
      <c r="X1082" s="94"/>
      <c r="Y1082" s="724" t="s">
        <v>54</v>
      </c>
      <c r="Z1082" s="724"/>
      <c r="AA1082" s="724"/>
      <c r="AB1082" s="724"/>
      <c r="AC1082" s="724"/>
      <c r="AD1082" s="724"/>
      <c r="AE1082" s="724"/>
      <c r="AF1082" s="724"/>
      <c r="AG1082" s="724"/>
      <c r="AH1082" s="724"/>
      <c r="AI1082" s="94"/>
      <c r="AJ1082" s="94"/>
      <c r="AK1082" s="95"/>
      <c r="AL1082" s="785" t="s">
        <v>55</v>
      </c>
      <c r="AM1082" s="785"/>
      <c r="AN1082" s="777" t="s">
        <v>61</v>
      </c>
      <c r="AO1082" s="777"/>
      <c r="AP1082" s="777"/>
      <c r="AQ1082" s="777"/>
      <c r="AR1082" s="777"/>
      <c r="AS1082" s="778"/>
      <c r="AT1082" s="85"/>
    </row>
    <row r="1083" spans="2:46" ht="13.5" customHeight="1">
      <c r="B1083" s="712"/>
      <c r="C1083" s="713"/>
      <c r="D1083" s="713"/>
      <c r="E1083" s="713"/>
      <c r="F1083" s="713"/>
      <c r="G1083" s="713"/>
      <c r="H1083" s="713"/>
      <c r="I1083" s="714"/>
      <c r="J1083" s="712"/>
      <c r="K1083" s="713"/>
      <c r="L1083" s="713"/>
      <c r="M1083" s="713"/>
      <c r="N1083" s="719"/>
      <c r="O1083" s="722"/>
      <c r="P1083" s="713"/>
      <c r="Q1083" s="713"/>
      <c r="R1083" s="713"/>
      <c r="S1083" s="713"/>
      <c r="T1083" s="713"/>
      <c r="U1083" s="714"/>
      <c r="V1083" s="728" t="s">
        <v>7</v>
      </c>
      <c r="W1083" s="729"/>
      <c r="X1083" s="729"/>
      <c r="Y1083" s="730"/>
      <c r="Z1083" s="734" t="s">
        <v>16</v>
      </c>
      <c r="AA1083" s="735"/>
      <c r="AB1083" s="735"/>
      <c r="AC1083" s="736"/>
      <c r="AD1083" s="740" t="s">
        <v>17</v>
      </c>
      <c r="AE1083" s="741"/>
      <c r="AF1083" s="741"/>
      <c r="AG1083" s="742"/>
      <c r="AH1083" s="746" t="s">
        <v>135</v>
      </c>
      <c r="AI1083" s="681"/>
      <c r="AJ1083" s="681"/>
      <c r="AK1083" s="747"/>
      <c r="AL1083" s="684" t="s">
        <v>18</v>
      </c>
      <c r="AM1083" s="685"/>
      <c r="AN1083" s="757" t="s">
        <v>19</v>
      </c>
      <c r="AO1083" s="758"/>
      <c r="AP1083" s="758"/>
      <c r="AQ1083" s="758"/>
      <c r="AR1083" s="759"/>
      <c r="AS1083" s="760"/>
      <c r="AT1083" s="85"/>
    </row>
    <row r="1084" spans="2:46" ht="13.5" customHeight="1">
      <c r="B1084" s="808"/>
      <c r="C1084" s="809"/>
      <c r="D1084" s="809"/>
      <c r="E1084" s="809"/>
      <c r="F1084" s="809"/>
      <c r="G1084" s="809"/>
      <c r="H1084" s="809"/>
      <c r="I1084" s="810"/>
      <c r="J1084" s="808"/>
      <c r="K1084" s="809"/>
      <c r="L1084" s="809"/>
      <c r="M1084" s="809"/>
      <c r="N1084" s="811"/>
      <c r="O1084" s="820"/>
      <c r="P1084" s="809"/>
      <c r="Q1084" s="809"/>
      <c r="R1084" s="809"/>
      <c r="S1084" s="809"/>
      <c r="T1084" s="809"/>
      <c r="U1084" s="810"/>
      <c r="V1084" s="731"/>
      <c r="W1084" s="732"/>
      <c r="X1084" s="732"/>
      <c r="Y1084" s="733"/>
      <c r="Z1084" s="737"/>
      <c r="AA1084" s="738"/>
      <c r="AB1084" s="738"/>
      <c r="AC1084" s="739"/>
      <c r="AD1084" s="743"/>
      <c r="AE1084" s="744"/>
      <c r="AF1084" s="744"/>
      <c r="AG1084" s="745"/>
      <c r="AH1084" s="748"/>
      <c r="AI1084" s="683"/>
      <c r="AJ1084" s="683"/>
      <c r="AK1084" s="749"/>
      <c r="AL1084" s="686"/>
      <c r="AM1084" s="687"/>
      <c r="AN1084" s="799"/>
      <c r="AO1084" s="799"/>
      <c r="AP1084" s="799"/>
      <c r="AQ1084" s="799"/>
      <c r="AR1084" s="799"/>
      <c r="AS1084" s="800"/>
      <c r="AT1084" s="85"/>
    </row>
    <row r="1085" spans="2:46" ht="18" customHeight="1">
      <c r="B1085" s="751">
        <f>'報告書（事業主控）'!B1085</f>
        <v>0</v>
      </c>
      <c r="C1085" s="752"/>
      <c r="D1085" s="752"/>
      <c r="E1085" s="752"/>
      <c r="F1085" s="752"/>
      <c r="G1085" s="752"/>
      <c r="H1085" s="752"/>
      <c r="I1085" s="753"/>
      <c r="J1085" s="751">
        <f>'報告書（事業主控）'!J1085</f>
        <v>0</v>
      </c>
      <c r="K1085" s="752"/>
      <c r="L1085" s="752"/>
      <c r="M1085" s="752"/>
      <c r="N1085" s="754"/>
      <c r="O1085" s="106">
        <f>'報告書（事業主控）'!O1085</f>
        <v>0</v>
      </c>
      <c r="P1085" s="107" t="s">
        <v>45</v>
      </c>
      <c r="Q1085" s="106">
        <f>'報告書（事業主控）'!Q1085</f>
        <v>0</v>
      </c>
      <c r="R1085" s="107" t="s">
        <v>46</v>
      </c>
      <c r="S1085" s="106">
        <f>'報告書（事業主控）'!S1085</f>
        <v>0</v>
      </c>
      <c r="T1085" s="755" t="s">
        <v>47</v>
      </c>
      <c r="U1085" s="755"/>
      <c r="V1085" s="707">
        <f>'報告書（事業主控）'!V1085</f>
        <v>0</v>
      </c>
      <c r="W1085" s="708"/>
      <c r="X1085" s="708"/>
      <c r="Y1085" s="96" t="s">
        <v>8</v>
      </c>
      <c r="Z1085" s="70"/>
      <c r="AA1085" s="113"/>
      <c r="AB1085" s="113"/>
      <c r="AC1085" s="96" t="s">
        <v>8</v>
      </c>
      <c r="AD1085" s="70"/>
      <c r="AE1085" s="113"/>
      <c r="AF1085" s="113"/>
      <c r="AG1085" s="96" t="s">
        <v>8</v>
      </c>
      <c r="AH1085" s="815">
        <f>'報告書（事業主控）'!AH1085</f>
        <v>0</v>
      </c>
      <c r="AI1085" s="816"/>
      <c r="AJ1085" s="816"/>
      <c r="AK1085" s="817"/>
      <c r="AL1085" s="70"/>
      <c r="AM1085" s="71"/>
      <c r="AN1085" s="674">
        <f>'報告書（事業主控）'!AN1085</f>
        <v>0</v>
      </c>
      <c r="AO1085" s="675"/>
      <c r="AP1085" s="675"/>
      <c r="AQ1085" s="675"/>
      <c r="AR1085" s="675"/>
      <c r="AS1085" s="109" t="s">
        <v>8</v>
      </c>
      <c r="AT1085" s="85"/>
    </row>
    <row r="1086" spans="2:46" ht="18" customHeight="1">
      <c r="B1086" s="700"/>
      <c r="C1086" s="701"/>
      <c r="D1086" s="701"/>
      <c r="E1086" s="701"/>
      <c r="F1086" s="701"/>
      <c r="G1086" s="701"/>
      <c r="H1086" s="701"/>
      <c r="I1086" s="702"/>
      <c r="J1086" s="700"/>
      <c r="K1086" s="701"/>
      <c r="L1086" s="701"/>
      <c r="M1086" s="701"/>
      <c r="N1086" s="704"/>
      <c r="O1086" s="115">
        <f>'報告書（事業主控）'!O1086</f>
        <v>0</v>
      </c>
      <c r="P1086" s="116" t="s">
        <v>45</v>
      </c>
      <c r="Q1086" s="115">
        <f>'報告書（事業主控）'!Q1086</f>
        <v>0</v>
      </c>
      <c r="R1086" s="116" t="s">
        <v>46</v>
      </c>
      <c r="S1086" s="115">
        <f>'報告書（事業主控）'!S1086</f>
        <v>0</v>
      </c>
      <c r="T1086" s="706" t="s">
        <v>48</v>
      </c>
      <c r="U1086" s="706"/>
      <c r="V1086" s="671">
        <f>'報告書（事業主控）'!V1086</f>
        <v>0</v>
      </c>
      <c r="W1086" s="672"/>
      <c r="X1086" s="672"/>
      <c r="Y1086" s="672"/>
      <c r="Z1086" s="671">
        <f>'報告書（事業主控）'!Z1086</f>
        <v>0</v>
      </c>
      <c r="AA1086" s="672"/>
      <c r="AB1086" s="672"/>
      <c r="AC1086" s="672"/>
      <c r="AD1086" s="671">
        <f>'報告書（事業主控）'!AD1086</f>
        <v>0</v>
      </c>
      <c r="AE1086" s="672"/>
      <c r="AF1086" s="672"/>
      <c r="AG1086" s="672"/>
      <c r="AH1086" s="671">
        <f>'報告書（事業主控）'!AH1086</f>
        <v>0</v>
      </c>
      <c r="AI1086" s="672"/>
      <c r="AJ1086" s="672"/>
      <c r="AK1086" s="673"/>
      <c r="AL1086" s="407">
        <f>'報告書（事業主控）'!AL1086</f>
        <v>0</v>
      </c>
      <c r="AM1086" s="677"/>
      <c r="AN1086" s="671">
        <f>'報告書（事業主控）'!AN1086</f>
        <v>0</v>
      </c>
      <c r="AO1086" s="672"/>
      <c r="AP1086" s="672"/>
      <c r="AQ1086" s="672"/>
      <c r="AR1086" s="672"/>
      <c r="AS1086" s="75"/>
      <c r="AT1086" s="85"/>
    </row>
    <row r="1087" spans="2:46" ht="18" customHeight="1">
      <c r="B1087" s="697">
        <f>'報告書（事業主控）'!B1087</f>
        <v>0</v>
      </c>
      <c r="C1087" s="698"/>
      <c r="D1087" s="698"/>
      <c r="E1087" s="698"/>
      <c r="F1087" s="698"/>
      <c r="G1087" s="698"/>
      <c r="H1087" s="698"/>
      <c r="I1087" s="699"/>
      <c r="J1087" s="697">
        <f>'報告書（事業主控）'!J1087</f>
        <v>0</v>
      </c>
      <c r="K1087" s="698"/>
      <c r="L1087" s="698"/>
      <c r="M1087" s="698"/>
      <c r="N1087" s="703"/>
      <c r="O1087" s="110">
        <f>'報告書（事業主控）'!O1087</f>
        <v>0</v>
      </c>
      <c r="P1087" s="92" t="s">
        <v>45</v>
      </c>
      <c r="Q1087" s="110">
        <f>'報告書（事業主控）'!Q1087</f>
        <v>0</v>
      </c>
      <c r="R1087" s="92" t="s">
        <v>46</v>
      </c>
      <c r="S1087" s="110">
        <f>'報告書（事業主控）'!S1087</f>
        <v>0</v>
      </c>
      <c r="T1087" s="705" t="s">
        <v>47</v>
      </c>
      <c r="U1087" s="705"/>
      <c r="V1087" s="707">
        <f>'報告書（事業主控）'!V1087</f>
        <v>0</v>
      </c>
      <c r="W1087" s="708"/>
      <c r="X1087" s="708"/>
      <c r="Y1087" s="97"/>
      <c r="Z1087" s="70"/>
      <c r="AA1087" s="113"/>
      <c r="AB1087" s="113"/>
      <c r="AC1087" s="97"/>
      <c r="AD1087" s="70"/>
      <c r="AE1087" s="113"/>
      <c r="AF1087" s="113"/>
      <c r="AG1087" s="97"/>
      <c r="AH1087" s="674">
        <f>'報告書（事業主控）'!AH1087</f>
        <v>0</v>
      </c>
      <c r="AI1087" s="675"/>
      <c r="AJ1087" s="675"/>
      <c r="AK1087" s="676"/>
      <c r="AL1087" s="70"/>
      <c r="AM1087" s="71"/>
      <c r="AN1087" s="674">
        <f>'報告書（事業主控）'!AN1087</f>
        <v>0</v>
      </c>
      <c r="AO1087" s="675"/>
      <c r="AP1087" s="675"/>
      <c r="AQ1087" s="675"/>
      <c r="AR1087" s="675"/>
      <c r="AS1087" s="114"/>
      <c r="AT1087" s="85"/>
    </row>
    <row r="1088" spans="2:46" ht="18" customHeight="1">
      <c r="B1088" s="700"/>
      <c r="C1088" s="701"/>
      <c r="D1088" s="701"/>
      <c r="E1088" s="701"/>
      <c r="F1088" s="701"/>
      <c r="G1088" s="701"/>
      <c r="H1088" s="701"/>
      <c r="I1088" s="702"/>
      <c r="J1088" s="700"/>
      <c r="K1088" s="701"/>
      <c r="L1088" s="701"/>
      <c r="M1088" s="701"/>
      <c r="N1088" s="704"/>
      <c r="O1088" s="115">
        <f>'報告書（事業主控）'!O1088</f>
        <v>0</v>
      </c>
      <c r="P1088" s="116" t="s">
        <v>45</v>
      </c>
      <c r="Q1088" s="115">
        <f>'報告書（事業主控）'!Q1088</f>
        <v>0</v>
      </c>
      <c r="R1088" s="116" t="s">
        <v>46</v>
      </c>
      <c r="S1088" s="115">
        <f>'報告書（事業主控）'!S1088</f>
        <v>0</v>
      </c>
      <c r="T1088" s="706" t="s">
        <v>48</v>
      </c>
      <c r="U1088" s="706"/>
      <c r="V1088" s="678">
        <f>'報告書（事業主控）'!V1088</f>
        <v>0</v>
      </c>
      <c r="W1088" s="679"/>
      <c r="X1088" s="679"/>
      <c r="Y1088" s="679"/>
      <c r="Z1088" s="678">
        <f>'報告書（事業主控）'!Z1088</f>
        <v>0</v>
      </c>
      <c r="AA1088" s="679"/>
      <c r="AB1088" s="679"/>
      <c r="AC1088" s="679"/>
      <c r="AD1088" s="678">
        <f>'報告書（事業主控）'!AD1088</f>
        <v>0</v>
      </c>
      <c r="AE1088" s="679"/>
      <c r="AF1088" s="679"/>
      <c r="AG1088" s="679"/>
      <c r="AH1088" s="678">
        <f>'報告書（事業主控）'!AH1088</f>
        <v>0</v>
      </c>
      <c r="AI1088" s="679"/>
      <c r="AJ1088" s="679"/>
      <c r="AK1088" s="680"/>
      <c r="AL1088" s="407">
        <f>'報告書（事業主控）'!AL1088</f>
        <v>0</v>
      </c>
      <c r="AM1088" s="677"/>
      <c r="AN1088" s="671">
        <f>'報告書（事業主控）'!AN1088</f>
        <v>0</v>
      </c>
      <c r="AO1088" s="672"/>
      <c r="AP1088" s="672"/>
      <c r="AQ1088" s="672"/>
      <c r="AR1088" s="672"/>
      <c r="AS1088" s="75"/>
      <c r="AT1088" s="85"/>
    </row>
    <row r="1089" spans="2:46" ht="18" customHeight="1">
      <c r="B1089" s="697">
        <f>'報告書（事業主控）'!B1089</f>
        <v>0</v>
      </c>
      <c r="C1089" s="698"/>
      <c r="D1089" s="698"/>
      <c r="E1089" s="698"/>
      <c r="F1089" s="698"/>
      <c r="G1089" s="698"/>
      <c r="H1089" s="698"/>
      <c r="I1089" s="699"/>
      <c r="J1089" s="697">
        <f>'報告書（事業主控）'!J1089</f>
        <v>0</v>
      </c>
      <c r="K1089" s="698"/>
      <c r="L1089" s="698"/>
      <c r="M1089" s="698"/>
      <c r="N1089" s="703"/>
      <c r="O1089" s="110">
        <f>'報告書（事業主控）'!O1089</f>
        <v>0</v>
      </c>
      <c r="P1089" s="92" t="s">
        <v>45</v>
      </c>
      <c r="Q1089" s="110">
        <f>'報告書（事業主控）'!Q1089</f>
        <v>0</v>
      </c>
      <c r="R1089" s="92" t="s">
        <v>46</v>
      </c>
      <c r="S1089" s="110">
        <f>'報告書（事業主控）'!S1089</f>
        <v>0</v>
      </c>
      <c r="T1089" s="705" t="s">
        <v>47</v>
      </c>
      <c r="U1089" s="705"/>
      <c r="V1089" s="707">
        <f>'報告書（事業主控）'!V1089</f>
        <v>0</v>
      </c>
      <c r="W1089" s="708"/>
      <c r="X1089" s="708"/>
      <c r="Y1089" s="97"/>
      <c r="Z1089" s="70"/>
      <c r="AA1089" s="113"/>
      <c r="AB1089" s="113"/>
      <c r="AC1089" s="97"/>
      <c r="AD1089" s="70"/>
      <c r="AE1089" s="113"/>
      <c r="AF1089" s="113"/>
      <c r="AG1089" s="97"/>
      <c r="AH1089" s="674">
        <f>'報告書（事業主控）'!AH1089</f>
        <v>0</v>
      </c>
      <c r="AI1089" s="675"/>
      <c r="AJ1089" s="675"/>
      <c r="AK1089" s="676"/>
      <c r="AL1089" s="70"/>
      <c r="AM1089" s="71"/>
      <c r="AN1089" s="674">
        <f>'報告書（事業主控）'!AN1089</f>
        <v>0</v>
      </c>
      <c r="AO1089" s="675"/>
      <c r="AP1089" s="675"/>
      <c r="AQ1089" s="675"/>
      <c r="AR1089" s="675"/>
      <c r="AS1089" s="114"/>
      <c r="AT1089" s="85"/>
    </row>
    <row r="1090" spans="2:46" ht="18" customHeight="1">
      <c r="B1090" s="700"/>
      <c r="C1090" s="701"/>
      <c r="D1090" s="701"/>
      <c r="E1090" s="701"/>
      <c r="F1090" s="701"/>
      <c r="G1090" s="701"/>
      <c r="H1090" s="701"/>
      <c r="I1090" s="702"/>
      <c r="J1090" s="700"/>
      <c r="K1090" s="701"/>
      <c r="L1090" s="701"/>
      <c r="M1090" s="701"/>
      <c r="N1090" s="704"/>
      <c r="O1090" s="115">
        <f>'報告書（事業主控）'!O1090</f>
        <v>0</v>
      </c>
      <c r="P1090" s="116" t="s">
        <v>45</v>
      </c>
      <c r="Q1090" s="115">
        <f>'報告書（事業主控）'!Q1090</f>
        <v>0</v>
      </c>
      <c r="R1090" s="116" t="s">
        <v>46</v>
      </c>
      <c r="S1090" s="115">
        <f>'報告書（事業主控）'!S1090</f>
        <v>0</v>
      </c>
      <c r="T1090" s="706" t="s">
        <v>48</v>
      </c>
      <c r="U1090" s="706"/>
      <c r="V1090" s="678">
        <f>'報告書（事業主控）'!V1090</f>
        <v>0</v>
      </c>
      <c r="W1090" s="679"/>
      <c r="X1090" s="679"/>
      <c r="Y1090" s="679"/>
      <c r="Z1090" s="678">
        <f>'報告書（事業主控）'!Z1090</f>
        <v>0</v>
      </c>
      <c r="AA1090" s="679"/>
      <c r="AB1090" s="679"/>
      <c r="AC1090" s="679"/>
      <c r="AD1090" s="678">
        <f>'報告書（事業主控）'!AD1090</f>
        <v>0</v>
      </c>
      <c r="AE1090" s="679"/>
      <c r="AF1090" s="679"/>
      <c r="AG1090" s="679"/>
      <c r="AH1090" s="678">
        <f>'報告書（事業主控）'!AH1090</f>
        <v>0</v>
      </c>
      <c r="AI1090" s="679"/>
      <c r="AJ1090" s="679"/>
      <c r="AK1090" s="680"/>
      <c r="AL1090" s="407">
        <f>'報告書（事業主控）'!AL1090</f>
        <v>0</v>
      </c>
      <c r="AM1090" s="677"/>
      <c r="AN1090" s="671">
        <f>'報告書（事業主控）'!AN1090</f>
        <v>0</v>
      </c>
      <c r="AO1090" s="672"/>
      <c r="AP1090" s="672"/>
      <c r="AQ1090" s="672"/>
      <c r="AR1090" s="672"/>
      <c r="AS1090" s="75"/>
      <c r="AT1090" s="85"/>
    </row>
    <row r="1091" spans="2:46" ht="18" customHeight="1">
      <c r="B1091" s="697">
        <f>'報告書（事業主控）'!B1091</f>
        <v>0</v>
      </c>
      <c r="C1091" s="698"/>
      <c r="D1091" s="698"/>
      <c r="E1091" s="698"/>
      <c r="F1091" s="698"/>
      <c r="G1091" s="698"/>
      <c r="H1091" s="698"/>
      <c r="I1091" s="699"/>
      <c r="J1091" s="697">
        <f>'報告書（事業主控）'!J1091</f>
        <v>0</v>
      </c>
      <c r="K1091" s="698"/>
      <c r="L1091" s="698"/>
      <c r="M1091" s="698"/>
      <c r="N1091" s="703"/>
      <c r="O1091" s="110">
        <f>'報告書（事業主控）'!O1091</f>
        <v>0</v>
      </c>
      <c r="P1091" s="92" t="s">
        <v>45</v>
      </c>
      <c r="Q1091" s="110">
        <f>'報告書（事業主控）'!Q1091</f>
        <v>0</v>
      </c>
      <c r="R1091" s="92" t="s">
        <v>46</v>
      </c>
      <c r="S1091" s="110">
        <f>'報告書（事業主控）'!S1091</f>
        <v>0</v>
      </c>
      <c r="T1091" s="705" t="s">
        <v>47</v>
      </c>
      <c r="U1091" s="705"/>
      <c r="V1091" s="707">
        <f>'報告書（事業主控）'!V1091</f>
        <v>0</v>
      </c>
      <c r="W1091" s="708"/>
      <c r="X1091" s="708"/>
      <c r="Y1091" s="97"/>
      <c r="Z1091" s="70"/>
      <c r="AA1091" s="113"/>
      <c r="AB1091" s="113"/>
      <c r="AC1091" s="97"/>
      <c r="AD1091" s="70"/>
      <c r="AE1091" s="113"/>
      <c r="AF1091" s="113"/>
      <c r="AG1091" s="97"/>
      <c r="AH1091" s="674">
        <f>'報告書（事業主控）'!AH1091</f>
        <v>0</v>
      </c>
      <c r="AI1091" s="675"/>
      <c r="AJ1091" s="675"/>
      <c r="AK1091" s="676"/>
      <c r="AL1091" s="70"/>
      <c r="AM1091" s="71"/>
      <c r="AN1091" s="674">
        <f>'報告書（事業主控）'!AN1091</f>
        <v>0</v>
      </c>
      <c r="AO1091" s="675"/>
      <c r="AP1091" s="675"/>
      <c r="AQ1091" s="675"/>
      <c r="AR1091" s="675"/>
      <c r="AS1091" s="114"/>
      <c r="AT1091" s="85"/>
    </row>
    <row r="1092" spans="2:46" ht="18" customHeight="1">
      <c r="B1092" s="700"/>
      <c r="C1092" s="701"/>
      <c r="D1092" s="701"/>
      <c r="E1092" s="701"/>
      <c r="F1092" s="701"/>
      <c r="G1092" s="701"/>
      <c r="H1092" s="701"/>
      <c r="I1092" s="702"/>
      <c r="J1092" s="700"/>
      <c r="K1092" s="701"/>
      <c r="L1092" s="701"/>
      <c r="M1092" s="701"/>
      <c r="N1092" s="704"/>
      <c r="O1092" s="115">
        <f>'報告書（事業主控）'!O1092</f>
        <v>0</v>
      </c>
      <c r="P1092" s="116" t="s">
        <v>45</v>
      </c>
      <c r="Q1092" s="115">
        <f>'報告書（事業主控）'!Q1092</f>
        <v>0</v>
      </c>
      <c r="R1092" s="116" t="s">
        <v>46</v>
      </c>
      <c r="S1092" s="115">
        <f>'報告書（事業主控）'!S1092</f>
        <v>0</v>
      </c>
      <c r="T1092" s="706" t="s">
        <v>48</v>
      </c>
      <c r="U1092" s="706"/>
      <c r="V1092" s="678">
        <f>'報告書（事業主控）'!V1092</f>
        <v>0</v>
      </c>
      <c r="W1092" s="679"/>
      <c r="X1092" s="679"/>
      <c r="Y1092" s="679"/>
      <c r="Z1092" s="678">
        <f>'報告書（事業主控）'!Z1092</f>
        <v>0</v>
      </c>
      <c r="AA1092" s="679"/>
      <c r="AB1092" s="679"/>
      <c r="AC1092" s="679"/>
      <c r="AD1092" s="678">
        <f>'報告書（事業主控）'!AD1092</f>
        <v>0</v>
      </c>
      <c r="AE1092" s="679"/>
      <c r="AF1092" s="679"/>
      <c r="AG1092" s="679"/>
      <c r="AH1092" s="678">
        <f>'報告書（事業主控）'!AH1092</f>
        <v>0</v>
      </c>
      <c r="AI1092" s="679"/>
      <c r="AJ1092" s="679"/>
      <c r="AK1092" s="680"/>
      <c r="AL1092" s="407">
        <f>'報告書（事業主控）'!AL1092</f>
        <v>0</v>
      </c>
      <c r="AM1092" s="677"/>
      <c r="AN1092" s="671">
        <f>'報告書（事業主控）'!AN1092</f>
        <v>0</v>
      </c>
      <c r="AO1092" s="672"/>
      <c r="AP1092" s="672"/>
      <c r="AQ1092" s="672"/>
      <c r="AR1092" s="672"/>
      <c r="AS1092" s="75"/>
      <c r="AT1092" s="85"/>
    </row>
    <row r="1093" spans="2:46" ht="18" customHeight="1">
      <c r="B1093" s="697">
        <f>'報告書（事業主控）'!B1093</f>
        <v>0</v>
      </c>
      <c r="C1093" s="698"/>
      <c r="D1093" s="698"/>
      <c r="E1093" s="698"/>
      <c r="F1093" s="698"/>
      <c r="G1093" s="698"/>
      <c r="H1093" s="698"/>
      <c r="I1093" s="699"/>
      <c r="J1093" s="697">
        <f>'報告書（事業主控）'!J1093</f>
        <v>0</v>
      </c>
      <c r="K1093" s="698"/>
      <c r="L1093" s="698"/>
      <c r="M1093" s="698"/>
      <c r="N1093" s="703"/>
      <c r="O1093" s="110">
        <f>'報告書（事業主控）'!O1093</f>
        <v>0</v>
      </c>
      <c r="P1093" s="92" t="s">
        <v>45</v>
      </c>
      <c r="Q1093" s="110">
        <f>'報告書（事業主控）'!Q1093</f>
        <v>0</v>
      </c>
      <c r="R1093" s="92" t="s">
        <v>46</v>
      </c>
      <c r="S1093" s="110">
        <f>'報告書（事業主控）'!S1093</f>
        <v>0</v>
      </c>
      <c r="T1093" s="705" t="s">
        <v>47</v>
      </c>
      <c r="U1093" s="705"/>
      <c r="V1093" s="707">
        <f>'報告書（事業主控）'!V1093</f>
        <v>0</v>
      </c>
      <c r="W1093" s="708"/>
      <c r="X1093" s="708"/>
      <c r="Y1093" s="97"/>
      <c r="Z1093" s="70"/>
      <c r="AA1093" s="113"/>
      <c r="AB1093" s="113"/>
      <c r="AC1093" s="97"/>
      <c r="AD1093" s="70"/>
      <c r="AE1093" s="113"/>
      <c r="AF1093" s="113"/>
      <c r="AG1093" s="97"/>
      <c r="AH1093" s="674">
        <f>'報告書（事業主控）'!AH1093</f>
        <v>0</v>
      </c>
      <c r="AI1093" s="675"/>
      <c r="AJ1093" s="675"/>
      <c r="AK1093" s="676"/>
      <c r="AL1093" s="70"/>
      <c r="AM1093" s="71"/>
      <c r="AN1093" s="674">
        <f>'報告書（事業主控）'!AN1093</f>
        <v>0</v>
      </c>
      <c r="AO1093" s="675"/>
      <c r="AP1093" s="675"/>
      <c r="AQ1093" s="675"/>
      <c r="AR1093" s="675"/>
      <c r="AS1093" s="114"/>
      <c r="AT1093" s="85"/>
    </row>
    <row r="1094" spans="2:46" ht="18" customHeight="1">
      <c r="B1094" s="700"/>
      <c r="C1094" s="701"/>
      <c r="D1094" s="701"/>
      <c r="E1094" s="701"/>
      <c r="F1094" s="701"/>
      <c r="G1094" s="701"/>
      <c r="H1094" s="701"/>
      <c r="I1094" s="702"/>
      <c r="J1094" s="700"/>
      <c r="K1094" s="701"/>
      <c r="L1094" s="701"/>
      <c r="M1094" s="701"/>
      <c r="N1094" s="704"/>
      <c r="O1094" s="115">
        <f>'報告書（事業主控）'!O1094</f>
        <v>0</v>
      </c>
      <c r="P1094" s="116" t="s">
        <v>45</v>
      </c>
      <c r="Q1094" s="115">
        <f>'報告書（事業主控）'!Q1094</f>
        <v>0</v>
      </c>
      <c r="R1094" s="116" t="s">
        <v>46</v>
      </c>
      <c r="S1094" s="115">
        <f>'報告書（事業主控）'!S1094</f>
        <v>0</v>
      </c>
      <c r="T1094" s="706" t="s">
        <v>48</v>
      </c>
      <c r="U1094" s="706"/>
      <c r="V1094" s="678">
        <f>'報告書（事業主控）'!V1094</f>
        <v>0</v>
      </c>
      <c r="W1094" s="679"/>
      <c r="X1094" s="679"/>
      <c r="Y1094" s="679"/>
      <c r="Z1094" s="678">
        <f>'報告書（事業主控）'!Z1094</f>
        <v>0</v>
      </c>
      <c r="AA1094" s="679"/>
      <c r="AB1094" s="679"/>
      <c r="AC1094" s="679"/>
      <c r="AD1094" s="678">
        <f>'報告書（事業主控）'!AD1094</f>
        <v>0</v>
      </c>
      <c r="AE1094" s="679"/>
      <c r="AF1094" s="679"/>
      <c r="AG1094" s="679"/>
      <c r="AH1094" s="678">
        <f>'報告書（事業主控）'!AH1094</f>
        <v>0</v>
      </c>
      <c r="AI1094" s="679"/>
      <c r="AJ1094" s="679"/>
      <c r="AK1094" s="680"/>
      <c r="AL1094" s="407">
        <f>'報告書（事業主控）'!AL1094</f>
        <v>0</v>
      </c>
      <c r="AM1094" s="677"/>
      <c r="AN1094" s="671">
        <f>'報告書（事業主控）'!AN1094</f>
        <v>0</v>
      </c>
      <c r="AO1094" s="672"/>
      <c r="AP1094" s="672"/>
      <c r="AQ1094" s="672"/>
      <c r="AR1094" s="672"/>
      <c r="AS1094" s="75"/>
      <c r="AT1094" s="85"/>
    </row>
    <row r="1095" spans="2:46" ht="18" customHeight="1">
      <c r="B1095" s="697">
        <f>'報告書（事業主控）'!B1095</f>
        <v>0</v>
      </c>
      <c r="C1095" s="698"/>
      <c r="D1095" s="698"/>
      <c r="E1095" s="698"/>
      <c r="F1095" s="698"/>
      <c r="G1095" s="698"/>
      <c r="H1095" s="698"/>
      <c r="I1095" s="699"/>
      <c r="J1095" s="697">
        <f>'報告書（事業主控）'!J1095</f>
        <v>0</v>
      </c>
      <c r="K1095" s="698"/>
      <c r="L1095" s="698"/>
      <c r="M1095" s="698"/>
      <c r="N1095" s="703"/>
      <c r="O1095" s="110">
        <f>'報告書（事業主控）'!O1095</f>
        <v>0</v>
      </c>
      <c r="P1095" s="92" t="s">
        <v>45</v>
      </c>
      <c r="Q1095" s="110">
        <f>'報告書（事業主控）'!Q1095</f>
        <v>0</v>
      </c>
      <c r="R1095" s="92" t="s">
        <v>46</v>
      </c>
      <c r="S1095" s="110">
        <f>'報告書（事業主控）'!S1095</f>
        <v>0</v>
      </c>
      <c r="T1095" s="705" t="s">
        <v>47</v>
      </c>
      <c r="U1095" s="705"/>
      <c r="V1095" s="707">
        <f>'報告書（事業主控）'!V1095</f>
        <v>0</v>
      </c>
      <c r="W1095" s="708"/>
      <c r="X1095" s="708"/>
      <c r="Y1095" s="97"/>
      <c r="Z1095" s="70"/>
      <c r="AA1095" s="113"/>
      <c r="AB1095" s="113"/>
      <c r="AC1095" s="97"/>
      <c r="AD1095" s="70"/>
      <c r="AE1095" s="113"/>
      <c r="AF1095" s="113"/>
      <c r="AG1095" s="97"/>
      <c r="AH1095" s="674">
        <f>'報告書（事業主控）'!AH1095</f>
        <v>0</v>
      </c>
      <c r="AI1095" s="675"/>
      <c r="AJ1095" s="675"/>
      <c r="AK1095" s="676"/>
      <c r="AL1095" s="70"/>
      <c r="AM1095" s="71"/>
      <c r="AN1095" s="674">
        <f>'報告書（事業主控）'!AN1095</f>
        <v>0</v>
      </c>
      <c r="AO1095" s="675"/>
      <c r="AP1095" s="675"/>
      <c r="AQ1095" s="675"/>
      <c r="AR1095" s="675"/>
      <c r="AS1095" s="114"/>
      <c r="AT1095" s="85"/>
    </row>
    <row r="1096" spans="2:46" ht="18" customHeight="1">
      <c r="B1096" s="700"/>
      <c r="C1096" s="701"/>
      <c r="D1096" s="701"/>
      <c r="E1096" s="701"/>
      <c r="F1096" s="701"/>
      <c r="G1096" s="701"/>
      <c r="H1096" s="701"/>
      <c r="I1096" s="702"/>
      <c r="J1096" s="700"/>
      <c r="K1096" s="701"/>
      <c r="L1096" s="701"/>
      <c r="M1096" s="701"/>
      <c r="N1096" s="704"/>
      <c r="O1096" s="115">
        <f>'報告書（事業主控）'!O1096</f>
        <v>0</v>
      </c>
      <c r="P1096" s="116" t="s">
        <v>45</v>
      </c>
      <c r="Q1096" s="115">
        <f>'報告書（事業主控）'!Q1096</f>
        <v>0</v>
      </c>
      <c r="R1096" s="116" t="s">
        <v>46</v>
      </c>
      <c r="S1096" s="115">
        <f>'報告書（事業主控）'!S1096</f>
        <v>0</v>
      </c>
      <c r="T1096" s="706" t="s">
        <v>48</v>
      </c>
      <c r="U1096" s="706"/>
      <c r="V1096" s="678">
        <f>'報告書（事業主控）'!V1096</f>
        <v>0</v>
      </c>
      <c r="W1096" s="679"/>
      <c r="X1096" s="679"/>
      <c r="Y1096" s="679"/>
      <c r="Z1096" s="678">
        <f>'報告書（事業主控）'!Z1096</f>
        <v>0</v>
      </c>
      <c r="AA1096" s="679"/>
      <c r="AB1096" s="679"/>
      <c r="AC1096" s="679"/>
      <c r="AD1096" s="678">
        <f>'報告書（事業主控）'!AD1096</f>
        <v>0</v>
      </c>
      <c r="AE1096" s="679"/>
      <c r="AF1096" s="679"/>
      <c r="AG1096" s="679"/>
      <c r="AH1096" s="678">
        <f>'報告書（事業主控）'!AH1096</f>
        <v>0</v>
      </c>
      <c r="AI1096" s="679"/>
      <c r="AJ1096" s="679"/>
      <c r="AK1096" s="680"/>
      <c r="AL1096" s="407">
        <f>'報告書（事業主控）'!AL1096</f>
        <v>0</v>
      </c>
      <c r="AM1096" s="677"/>
      <c r="AN1096" s="671">
        <f>'報告書（事業主控）'!AN1096</f>
        <v>0</v>
      </c>
      <c r="AO1096" s="672"/>
      <c r="AP1096" s="672"/>
      <c r="AQ1096" s="672"/>
      <c r="AR1096" s="672"/>
      <c r="AS1096" s="75"/>
      <c r="AT1096" s="85"/>
    </row>
    <row r="1097" spans="2:46" ht="18" customHeight="1">
      <c r="B1097" s="697">
        <f>'報告書（事業主控）'!B1097</f>
        <v>0</v>
      </c>
      <c r="C1097" s="698"/>
      <c r="D1097" s="698"/>
      <c r="E1097" s="698"/>
      <c r="F1097" s="698"/>
      <c r="G1097" s="698"/>
      <c r="H1097" s="698"/>
      <c r="I1097" s="699"/>
      <c r="J1097" s="697">
        <f>'報告書（事業主控）'!J1097</f>
        <v>0</v>
      </c>
      <c r="K1097" s="698"/>
      <c r="L1097" s="698"/>
      <c r="M1097" s="698"/>
      <c r="N1097" s="703"/>
      <c r="O1097" s="110">
        <f>'報告書（事業主控）'!O1097</f>
        <v>0</v>
      </c>
      <c r="P1097" s="92" t="s">
        <v>45</v>
      </c>
      <c r="Q1097" s="110">
        <f>'報告書（事業主控）'!Q1097</f>
        <v>0</v>
      </c>
      <c r="R1097" s="92" t="s">
        <v>46</v>
      </c>
      <c r="S1097" s="110">
        <f>'報告書（事業主控）'!S1097</f>
        <v>0</v>
      </c>
      <c r="T1097" s="705" t="s">
        <v>47</v>
      </c>
      <c r="U1097" s="705"/>
      <c r="V1097" s="707">
        <f>'報告書（事業主控）'!V1097</f>
        <v>0</v>
      </c>
      <c r="W1097" s="708"/>
      <c r="X1097" s="708"/>
      <c r="Y1097" s="97"/>
      <c r="Z1097" s="70"/>
      <c r="AA1097" s="113"/>
      <c r="AB1097" s="113"/>
      <c r="AC1097" s="97"/>
      <c r="AD1097" s="70"/>
      <c r="AE1097" s="113"/>
      <c r="AF1097" s="113"/>
      <c r="AG1097" s="97"/>
      <c r="AH1097" s="674">
        <f>'報告書（事業主控）'!AH1097</f>
        <v>0</v>
      </c>
      <c r="AI1097" s="675"/>
      <c r="AJ1097" s="675"/>
      <c r="AK1097" s="676"/>
      <c r="AL1097" s="70"/>
      <c r="AM1097" s="71"/>
      <c r="AN1097" s="674">
        <f>'報告書（事業主控）'!AN1097</f>
        <v>0</v>
      </c>
      <c r="AO1097" s="675"/>
      <c r="AP1097" s="675"/>
      <c r="AQ1097" s="675"/>
      <c r="AR1097" s="675"/>
      <c r="AS1097" s="114"/>
      <c r="AT1097" s="85"/>
    </row>
    <row r="1098" spans="2:46" ht="18" customHeight="1">
      <c r="B1098" s="700"/>
      <c r="C1098" s="701"/>
      <c r="D1098" s="701"/>
      <c r="E1098" s="701"/>
      <c r="F1098" s="701"/>
      <c r="G1098" s="701"/>
      <c r="H1098" s="701"/>
      <c r="I1098" s="702"/>
      <c r="J1098" s="700"/>
      <c r="K1098" s="701"/>
      <c r="L1098" s="701"/>
      <c r="M1098" s="701"/>
      <c r="N1098" s="704"/>
      <c r="O1098" s="115">
        <f>'報告書（事業主控）'!O1098</f>
        <v>0</v>
      </c>
      <c r="P1098" s="116" t="s">
        <v>45</v>
      </c>
      <c r="Q1098" s="115">
        <f>'報告書（事業主控）'!Q1098</f>
        <v>0</v>
      </c>
      <c r="R1098" s="116" t="s">
        <v>46</v>
      </c>
      <c r="S1098" s="115">
        <f>'報告書（事業主控）'!S1098</f>
        <v>0</v>
      </c>
      <c r="T1098" s="706" t="s">
        <v>48</v>
      </c>
      <c r="U1098" s="706"/>
      <c r="V1098" s="678">
        <f>'報告書（事業主控）'!V1098</f>
        <v>0</v>
      </c>
      <c r="W1098" s="679"/>
      <c r="X1098" s="679"/>
      <c r="Y1098" s="679"/>
      <c r="Z1098" s="678">
        <f>'報告書（事業主控）'!Z1098</f>
        <v>0</v>
      </c>
      <c r="AA1098" s="679"/>
      <c r="AB1098" s="679"/>
      <c r="AC1098" s="679"/>
      <c r="AD1098" s="678">
        <f>'報告書（事業主控）'!AD1098</f>
        <v>0</v>
      </c>
      <c r="AE1098" s="679"/>
      <c r="AF1098" s="679"/>
      <c r="AG1098" s="679"/>
      <c r="AH1098" s="678">
        <f>'報告書（事業主控）'!AH1098</f>
        <v>0</v>
      </c>
      <c r="AI1098" s="679"/>
      <c r="AJ1098" s="679"/>
      <c r="AK1098" s="680"/>
      <c r="AL1098" s="407">
        <f>'報告書（事業主控）'!AL1098</f>
        <v>0</v>
      </c>
      <c r="AM1098" s="677"/>
      <c r="AN1098" s="671">
        <f>'報告書（事業主控）'!AN1098</f>
        <v>0</v>
      </c>
      <c r="AO1098" s="672"/>
      <c r="AP1098" s="672"/>
      <c r="AQ1098" s="672"/>
      <c r="AR1098" s="672"/>
      <c r="AS1098" s="75"/>
      <c r="AT1098" s="85"/>
    </row>
    <row r="1099" spans="2:46" ht="18" customHeight="1">
      <c r="B1099" s="697">
        <f>'報告書（事業主控）'!B1099</f>
        <v>0</v>
      </c>
      <c r="C1099" s="698"/>
      <c r="D1099" s="698"/>
      <c r="E1099" s="698"/>
      <c r="F1099" s="698"/>
      <c r="G1099" s="698"/>
      <c r="H1099" s="698"/>
      <c r="I1099" s="699"/>
      <c r="J1099" s="697">
        <f>'報告書（事業主控）'!J1099</f>
        <v>0</v>
      </c>
      <c r="K1099" s="698"/>
      <c r="L1099" s="698"/>
      <c r="M1099" s="698"/>
      <c r="N1099" s="703"/>
      <c r="O1099" s="110">
        <f>'報告書（事業主控）'!O1099</f>
        <v>0</v>
      </c>
      <c r="P1099" s="92" t="s">
        <v>45</v>
      </c>
      <c r="Q1099" s="110">
        <f>'報告書（事業主控）'!Q1099</f>
        <v>0</v>
      </c>
      <c r="R1099" s="92" t="s">
        <v>46</v>
      </c>
      <c r="S1099" s="110">
        <f>'報告書（事業主控）'!S1099</f>
        <v>0</v>
      </c>
      <c r="T1099" s="705" t="s">
        <v>47</v>
      </c>
      <c r="U1099" s="705"/>
      <c r="V1099" s="707">
        <f>'報告書（事業主控）'!V1099</f>
        <v>0</v>
      </c>
      <c r="W1099" s="708"/>
      <c r="X1099" s="708"/>
      <c r="Y1099" s="97"/>
      <c r="Z1099" s="70"/>
      <c r="AA1099" s="113"/>
      <c r="AB1099" s="113"/>
      <c r="AC1099" s="97"/>
      <c r="AD1099" s="70"/>
      <c r="AE1099" s="113"/>
      <c r="AF1099" s="113"/>
      <c r="AG1099" s="97"/>
      <c r="AH1099" s="674">
        <f>'報告書（事業主控）'!AH1099</f>
        <v>0</v>
      </c>
      <c r="AI1099" s="675"/>
      <c r="AJ1099" s="675"/>
      <c r="AK1099" s="676"/>
      <c r="AL1099" s="70"/>
      <c r="AM1099" s="71"/>
      <c r="AN1099" s="674">
        <f>'報告書（事業主控）'!AN1099</f>
        <v>0</v>
      </c>
      <c r="AO1099" s="675"/>
      <c r="AP1099" s="675"/>
      <c r="AQ1099" s="675"/>
      <c r="AR1099" s="675"/>
      <c r="AS1099" s="114"/>
      <c r="AT1099" s="85"/>
    </row>
    <row r="1100" spans="2:46" ht="18" customHeight="1">
      <c r="B1100" s="700"/>
      <c r="C1100" s="701"/>
      <c r="D1100" s="701"/>
      <c r="E1100" s="701"/>
      <c r="F1100" s="701"/>
      <c r="G1100" s="701"/>
      <c r="H1100" s="701"/>
      <c r="I1100" s="702"/>
      <c r="J1100" s="700"/>
      <c r="K1100" s="701"/>
      <c r="L1100" s="701"/>
      <c r="M1100" s="701"/>
      <c r="N1100" s="704"/>
      <c r="O1100" s="115">
        <f>'報告書（事業主控）'!O1100</f>
        <v>0</v>
      </c>
      <c r="P1100" s="116" t="s">
        <v>45</v>
      </c>
      <c r="Q1100" s="115">
        <f>'報告書（事業主控）'!Q1100</f>
        <v>0</v>
      </c>
      <c r="R1100" s="116" t="s">
        <v>46</v>
      </c>
      <c r="S1100" s="115">
        <f>'報告書（事業主控）'!S1100</f>
        <v>0</v>
      </c>
      <c r="T1100" s="706" t="s">
        <v>48</v>
      </c>
      <c r="U1100" s="706"/>
      <c r="V1100" s="678">
        <f>'報告書（事業主控）'!V1100</f>
        <v>0</v>
      </c>
      <c r="W1100" s="679"/>
      <c r="X1100" s="679"/>
      <c r="Y1100" s="679"/>
      <c r="Z1100" s="678">
        <f>'報告書（事業主控）'!Z1100</f>
        <v>0</v>
      </c>
      <c r="AA1100" s="679"/>
      <c r="AB1100" s="679"/>
      <c r="AC1100" s="679"/>
      <c r="AD1100" s="678">
        <f>'報告書（事業主控）'!AD1100</f>
        <v>0</v>
      </c>
      <c r="AE1100" s="679"/>
      <c r="AF1100" s="679"/>
      <c r="AG1100" s="679"/>
      <c r="AH1100" s="678">
        <f>'報告書（事業主控）'!AH1100</f>
        <v>0</v>
      </c>
      <c r="AI1100" s="679"/>
      <c r="AJ1100" s="679"/>
      <c r="AK1100" s="680"/>
      <c r="AL1100" s="407">
        <f>'報告書（事業主控）'!AL1100</f>
        <v>0</v>
      </c>
      <c r="AM1100" s="677"/>
      <c r="AN1100" s="671">
        <f>'報告書（事業主控）'!AN1100</f>
        <v>0</v>
      </c>
      <c r="AO1100" s="672"/>
      <c r="AP1100" s="672"/>
      <c r="AQ1100" s="672"/>
      <c r="AR1100" s="672"/>
      <c r="AS1100" s="75"/>
      <c r="AT1100" s="85"/>
    </row>
    <row r="1101" spans="2:46" ht="18" customHeight="1">
      <c r="B1101" s="697">
        <f>'報告書（事業主控）'!B1101</f>
        <v>0</v>
      </c>
      <c r="C1101" s="698"/>
      <c r="D1101" s="698"/>
      <c r="E1101" s="698"/>
      <c r="F1101" s="698"/>
      <c r="G1101" s="698"/>
      <c r="H1101" s="698"/>
      <c r="I1101" s="699"/>
      <c r="J1101" s="697">
        <f>'報告書（事業主控）'!J1101</f>
        <v>0</v>
      </c>
      <c r="K1101" s="698"/>
      <c r="L1101" s="698"/>
      <c r="M1101" s="698"/>
      <c r="N1101" s="703"/>
      <c r="O1101" s="110">
        <f>'報告書（事業主控）'!O1101</f>
        <v>0</v>
      </c>
      <c r="P1101" s="328" t="s">
        <v>45</v>
      </c>
      <c r="Q1101" s="110">
        <f>'報告書（事業主控）'!Q1101</f>
        <v>0</v>
      </c>
      <c r="R1101" s="92" t="s">
        <v>46</v>
      </c>
      <c r="S1101" s="110">
        <f>'報告書（事業主控）'!S1101</f>
        <v>0</v>
      </c>
      <c r="T1101" s="705" t="s">
        <v>47</v>
      </c>
      <c r="U1101" s="705"/>
      <c r="V1101" s="707">
        <f>'報告書（事業主控）'!V1101</f>
        <v>0</v>
      </c>
      <c r="W1101" s="708"/>
      <c r="X1101" s="708"/>
      <c r="Y1101" s="97"/>
      <c r="Z1101" s="70"/>
      <c r="AA1101" s="113"/>
      <c r="AB1101" s="113"/>
      <c r="AC1101" s="97"/>
      <c r="AD1101" s="70"/>
      <c r="AE1101" s="113"/>
      <c r="AF1101" s="113"/>
      <c r="AG1101" s="97"/>
      <c r="AH1101" s="674">
        <f>'報告書（事業主控）'!AH1101</f>
        <v>0</v>
      </c>
      <c r="AI1101" s="675"/>
      <c r="AJ1101" s="675"/>
      <c r="AK1101" s="676"/>
      <c r="AL1101" s="70"/>
      <c r="AM1101" s="71"/>
      <c r="AN1101" s="674">
        <f>'報告書（事業主控）'!AN1101</f>
        <v>0</v>
      </c>
      <c r="AO1101" s="675"/>
      <c r="AP1101" s="675"/>
      <c r="AQ1101" s="675"/>
      <c r="AR1101" s="675"/>
      <c r="AS1101" s="114"/>
      <c r="AT1101" s="85"/>
    </row>
    <row r="1102" spans="2:46" ht="18" customHeight="1">
      <c r="B1102" s="700"/>
      <c r="C1102" s="701"/>
      <c r="D1102" s="701"/>
      <c r="E1102" s="701"/>
      <c r="F1102" s="701"/>
      <c r="G1102" s="701"/>
      <c r="H1102" s="701"/>
      <c r="I1102" s="702"/>
      <c r="J1102" s="700"/>
      <c r="K1102" s="701"/>
      <c r="L1102" s="701"/>
      <c r="M1102" s="701"/>
      <c r="N1102" s="704"/>
      <c r="O1102" s="115">
        <f>'報告書（事業主控）'!O1102</f>
        <v>0</v>
      </c>
      <c r="P1102" s="330" t="s">
        <v>45</v>
      </c>
      <c r="Q1102" s="115">
        <f>'報告書（事業主控）'!Q1102</f>
        <v>0</v>
      </c>
      <c r="R1102" s="116" t="s">
        <v>46</v>
      </c>
      <c r="S1102" s="115">
        <f>'報告書（事業主控）'!S1102</f>
        <v>0</v>
      </c>
      <c r="T1102" s="706" t="s">
        <v>48</v>
      </c>
      <c r="U1102" s="706"/>
      <c r="V1102" s="678">
        <f>'報告書（事業主控）'!V1102</f>
        <v>0</v>
      </c>
      <c r="W1102" s="679"/>
      <c r="X1102" s="679"/>
      <c r="Y1102" s="679"/>
      <c r="Z1102" s="678">
        <f>'報告書（事業主控）'!Z1102</f>
        <v>0</v>
      </c>
      <c r="AA1102" s="679"/>
      <c r="AB1102" s="679"/>
      <c r="AC1102" s="679"/>
      <c r="AD1102" s="678">
        <f>'報告書（事業主控）'!AD1102</f>
        <v>0</v>
      </c>
      <c r="AE1102" s="679"/>
      <c r="AF1102" s="679"/>
      <c r="AG1102" s="679"/>
      <c r="AH1102" s="678">
        <f>'報告書（事業主控）'!AH1102</f>
        <v>0</v>
      </c>
      <c r="AI1102" s="679"/>
      <c r="AJ1102" s="679"/>
      <c r="AK1102" s="680"/>
      <c r="AL1102" s="407">
        <f>'報告書（事業主控）'!AL1102</f>
        <v>0</v>
      </c>
      <c r="AM1102" s="677"/>
      <c r="AN1102" s="671">
        <f>'報告書（事業主控）'!AN1102</f>
        <v>0</v>
      </c>
      <c r="AO1102" s="672"/>
      <c r="AP1102" s="672"/>
      <c r="AQ1102" s="672"/>
      <c r="AR1102" s="672"/>
      <c r="AS1102" s="75"/>
      <c r="AT1102" s="85"/>
    </row>
    <row r="1103" spans="2:46" ht="18" customHeight="1">
      <c r="B1103" s="430" t="s">
        <v>134</v>
      </c>
      <c r="C1103" s="431"/>
      <c r="D1103" s="431"/>
      <c r="E1103" s="432"/>
      <c r="F1103" s="688">
        <f>'報告書（事業主控）'!F1103</f>
        <v>0</v>
      </c>
      <c r="G1103" s="689"/>
      <c r="H1103" s="689"/>
      <c r="I1103" s="689"/>
      <c r="J1103" s="689"/>
      <c r="K1103" s="689"/>
      <c r="L1103" s="689"/>
      <c r="M1103" s="689"/>
      <c r="N1103" s="690"/>
      <c r="O1103" s="786" t="s">
        <v>62</v>
      </c>
      <c r="P1103" s="787"/>
      <c r="Q1103" s="787"/>
      <c r="R1103" s="787"/>
      <c r="S1103" s="787"/>
      <c r="T1103" s="787"/>
      <c r="U1103" s="788"/>
      <c r="V1103" s="674">
        <f>'報告書（事業主控）'!V1103</f>
        <v>0</v>
      </c>
      <c r="W1103" s="675"/>
      <c r="X1103" s="675"/>
      <c r="Y1103" s="676"/>
      <c r="Z1103" s="70"/>
      <c r="AA1103" s="113"/>
      <c r="AB1103" s="113"/>
      <c r="AC1103" s="97"/>
      <c r="AD1103" s="70"/>
      <c r="AE1103" s="113"/>
      <c r="AF1103" s="113"/>
      <c r="AG1103" s="97"/>
      <c r="AH1103" s="674">
        <f>'報告書（事業主控）'!AH1103</f>
        <v>0</v>
      </c>
      <c r="AI1103" s="675"/>
      <c r="AJ1103" s="675"/>
      <c r="AK1103" s="676"/>
      <c r="AL1103" s="70"/>
      <c r="AM1103" s="71"/>
      <c r="AN1103" s="674">
        <f>'報告書（事業主控）'!AN1103</f>
        <v>0</v>
      </c>
      <c r="AO1103" s="675"/>
      <c r="AP1103" s="675"/>
      <c r="AQ1103" s="675"/>
      <c r="AR1103" s="675"/>
      <c r="AS1103" s="114"/>
      <c r="AT1103" s="85"/>
    </row>
    <row r="1104" spans="2:46" ht="18" customHeight="1">
      <c r="B1104" s="433"/>
      <c r="C1104" s="434"/>
      <c r="D1104" s="434"/>
      <c r="E1104" s="435"/>
      <c r="F1104" s="691"/>
      <c r="G1104" s="692"/>
      <c r="H1104" s="692"/>
      <c r="I1104" s="692"/>
      <c r="J1104" s="692"/>
      <c r="K1104" s="692"/>
      <c r="L1104" s="692"/>
      <c r="M1104" s="692"/>
      <c r="N1104" s="693"/>
      <c r="O1104" s="789"/>
      <c r="P1104" s="790"/>
      <c r="Q1104" s="790"/>
      <c r="R1104" s="790"/>
      <c r="S1104" s="790"/>
      <c r="T1104" s="790"/>
      <c r="U1104" s="791"/>
      <c r="V1104" s="401">
        <f>'報告書（事業主控）'!V1104</f>
        <v>0</v>
      </c>
      <c r="W1104" s="640"/>
      <c r="X1104" s="640"/>
      <c r="Y1104" s="643"/>
      <c r="Z1104" s="401">
        <f>'報告書（事業主控）'!Z1104</f>
        <v>0</v>
      </c>
      <c r="AA1104" s="641"/>
      <c r="AB1104" s="641"/>
      <c r="AC1104" s="642"/>
      <c r="AD1104" s="401">
        <f>'報告書（事業主控）'!AD1104</f>
        <v>0</v>
      </c>
      <c r="AE1104" s="641"/>
      <c r="AF1104" s="641"/>
      <c r="AG1104" s="642"/>
      <c r="AH1104" s="401">
        <f>'報告書（事業主控）'!AH1104</f>
        <v>0</v>
      </c>
      <c r="AI1104" s="402"/>
      <c r="AJ1104" s="402"/>
      <c r="AK1104" s="402"/>
      <c r="AL1104" s="340"/>
      <c r="AM1104" s="341"/>
      <c r="AN1104" s="401">
        <f>'報告書（事業主控）'!AN1104</f>
        <v>0</v>
      </c>
      <c r="AO1104" s="640"/>
      <c r="AP1104" s="640"/>
      <c r="AQ1104" s="640"/>
      <c r="AR1104" s="640"/>
      <c r="AS1104" s="327"/>
      <c r="AT1104" s="85"/>
    </row>
    <row r="1105" spans="2:46" ht="18" customHeight="1">
      <c r="B1105" s="436"/>
      <c r="C1105" s="437"/>
      <c r="D1105" s="437"/>
      <c r="E1105" s="438"/>
      <c r="F1105" s="694"/>
      <c r="G1105" s="695"/>
      <c r="H1105" s="695"/>
      <c r="I1105" s="695"/>
      <c r="J1105" s="695"/>
      <c r="K1105" s="695"/>
      <c r="L1105" s="695"/>
      <c r="M1105" s="695"/>
      <c r="N1105" s="696"/>
      <c r="O1105" s="792"/>
      <c r="P1105" s="793"/>
      <c r="Q1105" s="793"/>
      <c r="R1105" s="793"/>
      <c r="S1105" s="793"/>
      <c r="T1105" s="793"/>
      <c r="U1105" s="794"/>
      <c r="V1105" s="671">
        <f>'報告書（事業主控）'!V1105</f>
        <v>0</v>
      </c>
      <c r="W1105" s="672"/>
      <c r="X1105" s="672"/>
      <c r="Y1105" s="673"/>
      <c r="Z1105" s="671">
        <f>'報告書（事業主控）'!Z1105</f>
        <v>0</v>
      </c>
      <c r="AA1105" s="672"/>
      <c r="AB1105" s="672"/>
      <c r="AC1105" s="673"/>
      <c r="AD1105" s="671">
        <f>'報告書（事業主控）'!AD1105</f>
        <v>0</v>
      </c>
      <c r="AE1105" s="672"/>
      <c r="AF1105" s="672"/>
      <c r="AG1105" s="673"/>
      <c r="AH1105" s="671">
        <f>'報告書（事業主控）'!AH1105</f>
        <v>0</v>
      </c>
      <c r="AI1105" s="672"/>
      <c r="AJ1105" s="672"/>
      <c r="AK1105" s="673"/>
      <c r="AL1105" s="74"/>
      <c r="AM1105" s="75"/>
      <c r="AN1105" s="671">
        <f>'報告書（事業主控）'!AN1105</f>
        <v>0</v>
      </c>
      <c r="AO1105" s="672"/>
      <c r="AP1105" s="672"/>
      <c r="AQ1105" s="672"/>
      <c r="AR1105" s="672"/>
      <c r="AS1105" s="75"/>
      <c r="AT1105" s="85"/>
    </row>
    <row r="1106" spans="2:46" ht="18" customHeight="1">
      <c r="AN1106" s="670">
        <f>'報告書（事業主控）'!AN1106:AR1106</f>
        <v>0</v>
      </c>
      <c r="AO1106" s="670"/>
      <c r="AP1106" s="670"/>
      <c r="AQ1106" s="670"/>
      <c r="AR1106" s="670"/>
      <c r="AS1106" s="85"/>
      <c r="AT1106" s="85"/>
    </row>
    <row r="1107" spans="2:46" ht="31.5" customHeight="1">
      <c r="AN1107" s="132"/>
      <c r="AO1107" s="132"/>
      <c r="AP1107" s="132"/>
      <c r="AQ1107" s="132"/>
      <c r="AR1107" s="132"/>
      <c r="AS1107" s="85"/>
      <c r="AT1107" s="85"/>
    </row>
    <row r="1108" spans="2:46" ht="7.5" customHeight="1">
      <c r="X1108" s="84"/>
      <c r="Y1108" s="84"/>
      <c r="Z1108" s="85"/>
      <c r="AA1108" s="85"/>
      <c r="AB1108" s="85"/>
      <c r="AC1108" s="85"/>
      <c r="AD1108" s="85"/>
      <c r="AE1108" s="85"/>
      <c r="AF1108" s="85"/>
      <c r="AG1108" s="85"/>
      <c r="AH1108" s="85"/>
      <c r="AI1108" s="85"/>
      <c r="AJ1108" s="85"/>
      <c r="AK1108" s="85"/>
      <c r="AL1108" s="85"/>
      <c r="AM1108" s="85"/>
      <c r="AN1108" s="85"/>
      <c r="AO1108" s="85"/>
      <c r="AP1108" s="85"/>
      <c r="AQ1108" s="85"/>
      <c r="AR1108" s="85"/>
      <c r="AS1108" s="85"/>
    </row>
    <row r="1109" spans="2:46" ht="10.5" customHeight="1">
      <c r="X1109" s="84"/>
      <c r="Y1109" s="84"/>
      <c r="Z1109" s="85"/>
      <c r="AA1109" s="85"/>
      <c r="AB1109" s="85"/>
      <c r="AC1109" s="85"/>
      <c r="AD1109" s="85"/>
      <c r="AE1109" s="85"/>
      <c r="AF1109" s="85"/>
      <c r="AG1109" s="85"/>
      <c r="AH1109" s="85"/>
      <c r="AI1109" s="85"/>
      <c r="AJ1109" s="85"/>
      <c r="AK1109" s="85"/>
      <c r="AL1109" s="85"/>
      <c r="AM1109" s="85"/>
      <c r="AN1109" s="85"/>
      <c r="AO1109" s="85"/>
      <c r="AP1109" s="85"/>
      <c r="AQ1109" s="85"/>
      <c r="AR1109" s="85"/>
      <c r="AS1109" s="85"/>
    </row>
    <row r="1110" spans="2:46" ht="5.25" customHeight="1">
      <c r="X1110" s="84"/>
      <c r="Y1110" s="84"/>
      <c r="Z1110" s="85"/>
      <c r="AA1110" s="85"/>
      <c r="AB1110" s="85"/>
      <c r="AC1110" s="85"/>
      <c r="AD1110" s="85"/>
      <c r="AE1110" s="85"/>
      <c r="AF1110" s="85"/>
      <c r="AG1110" s="85"/>
      <c r="AH1110" s="85"/>
      <c r="AI1110" s="85"/>
      <c r="AJ1110" s="85"/>
      <c r="AK1110" s="85"/>
      <c r="AL1110" s="85"/>
      <c r="AM1110" s="85"/>
      <c r="AN1110" s="85"/>
      <c r="AO1110" s="85"/>
      <c r="AP1110" s="85"/>
      <c r="AQ1110" s="85"/>
      <c r="AR1110" s="85"/>
      <c r="AS1110" s="85"/>
    </row>
    <row r="1111" spans="2:46" ht="5.25" customHeight="1">
      <c r="X1111" s="84"/>
      <c r="Y1111" s="84"/>
      <c r="Z1111" s="85"/>
      <c r="AA1111" s="85"/>
      <c r="AB1111" s="85"/>
      <c r="AC1111" s="85"/>
      <c r="AD1111" s="85"/>
      <c r="AE1111" s="85"/>
      <c r="AF1111" s="85"/>
      <c r="AG1111" s="85"/>
      <c r="AH1111" s="85"/>
      <c r="AI1111" s="85"/>
      <c r="AJ1111" s="85"/>
      <c r="AK1111" s="85"/>
      <c r="AL1111" s="85"/>
      <c r="AM1111" s="85"/>
      <c r="AN1111" s="85"/>
      <c r="AO1111" s="85"/>
      <c r="AP1111" s="85"/>
      <c r="AQ1111" s="85"/>
      <c r="AR1111" s="85"/>
      <c r="AS1111" s="85"/>
    </row>
    <row r="1112" spans="2:46" ht="5.25" customHeight="1">
      <c r="X1112" s="84"/>
      <c r="Y1112" s="84"/>
      <c r="Z1112" s="85"/>
      <c r="AA1112" s="85"/>
      <c r="AB1112" s="85"/>
      <c r="AC1112" s="85"/>
      <c r="AD1112" s="85"/>
      <c r="AE1112" s="85"/>
      <c r="AF1112" s="85"/>
      <c r="AG1112" s="85"/>
      <c r="AH1112" s="85"/>
      <c r="AI1112" s="85"/>
      <c r="AJ1112" s="85"/>
      <c r="AK1112" s="85"/>
      <c r="AL1112" s="85"/>
      <c r="AM1112" s="85"/>
      <c r="AN1112" s="85"/>
      <c r="AO1112" s="85"/>
      <c r="AP1112" s="85"/>
      <c r="AQ1112" s="85"/>
      <c r="AR1112" s="85"/>
      <c r="AS1112" s="85"/>
    </row>
    <row r="1113" spans="2:46" ht="5.25" customHeight="1">
      <c r="X1113" s="84"/>
      <c r="Y1113" s="84"/>
      <c r="Z1113" s="85"/>
      <c r="AA1113" s="85"/>
      <c r="AB1113" s="85"/>
      <c r="AC1113" s="85"/>
      <c r="AD1113" s="85"/>
      <c r="AE1113" s="85"/>
      <c r="AF1113" s="85"/>
      <c r="AG1113" s="85"/>
      <c r="AH1113" s="85"/>
      <c r="AI1113" s="85"/>
      <c r="AJ1113" s="85"/>
      <c r="AK1113" s="85"/>
      <c r="AL1113" s="85"/>
      <c r="AM1113" s="85"/>
      <c r="AN1113" s="85"/>
      <c r="AO1113" s="85"/>
      <c r="AP1113" s="85"/>
      <c r="AQ1113" s="85"/>
      <c r="AR1113" s="85"/>
      <c r="AS1113" s="85"/>
    </row>
    <row r="1114" spans="2:46" ht="17.25" customHeight="1">
      <c r="B1114" s="86" t="s">
        <v>50</v>
      </c>
      <c r="L1114" s="85"/>
      <c r="M1114" s="85"/>
      <c r="N1114" s="85"/>
      <c r="O1114" s="85"/>
      <c r="P1114" s="85"/>
      <c r="Q1114" s="85"/>
      <c r="R1114" s="85"/>
      <c r="S1114" s="87"/>
      <c r="T1114" s="87"/>
      <c r="U1114" s="87"/>
      <c r="V1114" s="87"/>
      <c r="W1114" s="87"/>
      <c r="X1114" s="85"/>
      <c r="Y1114" s="85"/>
      <c r="Z1114" s="85"/>
      <c r="AA1114" s="85"/>
      <c r="AB1114" s="85"/>
      <c r="AC1114" s="85"/>
      <c r="AL1114" s="88"/>
      <c r="AM1114" s="88"/>
      <c r="AN1114" s="88"/>
      <c r="AO1114" s="88"/>
    </row>
    <row r="1115" spans="2:46" ht="12.75" customHeight="1">
      <c r="L1115" s="85"/>
      <c r="M1115" s="89"/>
      <c r="N1115" s="89"/>
      <c r="O1115" s="89"/>
      <c r="P1115" s="89"/>
      <c r="Q1115" s="89"/>
      <c r="R1115" s="89"/>
      <c r="S1115" s="89"/>
      <c r="T1115" s="90"/>
      <c r="U1115" s="90"/>
      <c r="V1115" s="90"/>
      <c r="W1115" s="90"/>
      <c r="X1115" s="90"/>
      <c r="Y1115" s="90"/>
      <c r="Z1115" s="90"/>
      <c r="AA1115" s="89"/>
      <c r="AB1115" s="89"/>
      <c r="AC1115" s="89"/>
      <c r="AL1115" s="88"/>
      <c r="AM1115" s="850" t="s">
        <v>327</v>
      </c>
      <c r="AN1115" s="851"/>
      <c r="AO1115" s="851"/>
      <c r="AP1115" s="852"/>
    </row>
    <row r="1116" spans="2:46" ht="12.75" customHeight="1">
      <c r="L1116" s="85"/>
      <c r="M1116" s="89"/>
      <c r="N1116" s="89"/>
      <c r="O1116" s="89"/>
      <c r="P1116" s="89"/>
      <c r="Q1116" s="89"/>
      <c r="R1116" s="89"/>
      <c r="S1116" s="89"/>
      <c r="T1116" s="90"/>
      <c r="U1116" s="90"/>
      <c r="V1116" s="90"/>
      <c r="W1116" s="90"/>
      <c r="X1116" s="90"/>
      <c r="Y1116" s="90"/>
      <c r="Z1116" s="90"/>
      <c r="AA1116" s="89"/>
      <c r="AB1116" s="89"/>
      <c r="AC1116" s="89"/>
      <c r="AL1116" s="88"/>
      <c r="AM1116" s="853"/>
      <c r="AN1116" s="854"/>
      <c r="AO1116" s="854"/>
      <c r="AP1116" s="855"/>
    </row>
    <row r="1117" spans="2:46" ht="12.75" customHeight="1">
      <c r="L1117" s="85"/>
      <c r="M1117" s="89"/>
      <c r="N1117" s="89"/>
      <c r="O1117" s="89"/>
      <c r="P1117" s="89"/>
      <c r="Q1117" s="89"/>
      <c r="R1117" s="89"/>
      <c r="S1117" s="89"/>
      <c r="T1117" s="89"/>
      <c r="U1117" s="89"/>
      <c r="V1117" s="89"/>
      <c r="W1117" s="89"/>
      <c r="X1117" s="89"/>
      <c r="Y1117" s="89"/>
      <c r="Z1117" s="89"/>
      <c r="AA1117" s="89"/>
      <c r="AB1117" s="89"/>
      <c r="AC1117" s="89"/>
      <c r="AL1117" s="88"/>
      <c r="AM1117" s="88"/>
      <c r="AN1117" s="396"/>
      <c r="AO1117" s="396"/>
    </row>
    <row r="1118" spans="2:46" ht="6" customHeight="1">
      <c r="L1118" s="85"/>
      <c r="M1118" s="89"/>
      <c r="N1118" s="89"/>
      <c r="O1118" s="89"/>
      <c r="P1118" s="89"/>
      <c r="Q1118" s="89"/>
      <c r="R1118" s="89"/>
      <c r="S1118" s="89"/>
      <c r="T1118" s="89"/>
      <c r="U1118" s="89"/>
      <c r="V1118" s="89"/>
      <c r="W1118" s="89"/>
      <c r="X1118" s="89"/>
      <c r="Y1118" s="89"/>
      <c r="Z1118" s="89"/>
      <c r="AA1118" s="89"/>
      <c r="AB1118" s="89"/>
      <c r="AC1118" s="89"/>
      <c r="AL1118" s="88"/>
      <c r="AM1118" s="88"/>
    </row>
    <row r="1119" spans="2:46" ht="12.75" customHeight="1">
      <c r="B1119" s="725" t="s">
        <v>2</v>
      </c>
      <c r="C1119" s="726"/>
      <c r="D1119" s="726"/>
      <c r="E1119" s="726"/>
      <c r="F1119" s="726"/>
      <c r="G1119" s="726"/>
      <c r="H1119" s="726"/>
      <c r="I1119" s="726"/>
      <c r="J1119" s="750" t="s">
        <v>10</v>
      </c>
      <c r="K1119" s="750"/>
      <c r="L1119" s="91" t="s">
        <v>3</v>
      </c>
      <c r="M1119" s="750" t="s">
        <v>11</v>
      </c>
      <c r="N1119" s="750"/>
      <c r="O1119" s="756" t="s">
        <v>12</v>
      </c>
      <c r="P1119" s="750"/>
      <c r="Q1119" s="750"/>
      <c r="R1119" s="750"/>
      <c r="S1119" s="750"/>
      <c r="T1119" s="750"/>
      <c r="U1119" s="750" t="s">
        <v>13</v>
      </c>
      <c r="V1119" s="750"/>
      <c r="W1119" s="750"/>
      <c r="X1119" s="85"/>
      <c r="Y1119" s="85"/>
      <c r="Z1119" s="85"/>
      <c r="AA1119" s="85"/>
      <c r="AB1119" s="85"/>
      <c r="AC1119" s="85"/>
      <c r="AD1119" s="92"/>
      <c r="AE1119" s="92"/>
      <c r="AF1119" s="92"/>
      <c r="AG1119" s="92"/>
      <c r="AH1119" s="92"/>
      <c r="AI1119" s="92"/>
      <c r="AJ1119" s="92"/>
      <c r="AK1119" s="85"/>
      <c r="AL1119" s="520">
        <f ca="1">$AL$9</f>
        <v>30</v>
      </c>
      <c r="AM1119" s="521"/>
      <c r="AN1119" s="681" t="s">
        <v>4</v>
      </c>
      <c r="AO1119" s="681"/>
      <c r="AP1119" s="521">
        <v>28</v>
      </c>
      <c r="AQ1119" s="521"/>
      <c r="AR1119" s="681" t="s">
        <v>5</v>
      </c>
      <c r="AS1119" s="747"/>
      <c r="AT1119" s="85"/>
    </row>
    <row r="1120" spans="2:46" ht="13.5" customHeight="1">
      <c r="B1120" s="726"/>
      <c r="C1120" s="726"/>
      <c r="D1120" s="726"/>
      <c r="E1120" s="726"/>
      <c r="F1120" s="726"/>
      <c r="G1120" s="726"/>
      <c r="H1120" s="726"/>
      <c r="I1120" s="726"/>
      <c r="J1120" s="535">
        <f>$J$10</f>
        <v>0</v>
      </c>
      <c r="K1120" s="473">
        <f>$K$10</f>
        <v>0</v>
      </c>
      <c r="L1120" s="537">
        <f>$L$10</f>
        <v>0</v>
      </c>
      <c r="M1120" s="476">
        <f>$M$10</f>
        <v>0</v>
      </c>
      <c r="N1120" s="473">
        <f>$N$10</f>
        <v>0</v>
      </c>
      <c r="O1120" s="476">
        <f>$O$10</f>
        <v>0</v>
      </c>
      <c r="P1120" s="470">
        <f>$P$10</f>
        <v>0</v>
      </c>
      <c r="Q1120" s="470">
        <f>$Q$10</f>
        <v>0</v>
      </c>
      <c r="R1120" s="470">
        <f>$R$10</f>
        <v>0</v>
      </c>
      <c r="S1120" s="470">
        <f>$S$10</f>
        <v>0</v>
      </c>
      <c r="T1120" s="473">
        <f>$T$10</f>
        <v>0</v>
      </c>
      <c r="U1120" s="476">
        <f>$U$10</f>
        <v>0</v>
      </c>
      <c r="V1120" s="470">
        <f>$V$10</f>
        <v>0</v>
      </c>
      <c r="W1120" s="473">
        <f>$W$10</f>
        <v>0</v>
      </c>
      <c r="X1120" s="85"/>
      <c r="Y1120" s="85"/>
      <c r="Z1120" s="85"/>
      <c r="AA1120" s="85"/>
      <c r="AB1120" s="85"/>
      <c r="AC1120" s="85"/>
      <c r="AD1120" s="92"/>
      <c r="AE1120" s="92"/>
      <c r="AF1120" s="92"/>
      <c r="AG1120" s="92"/>
      <c r="AH1120" s="92"/>
      <c r="AI1120" s="92"/>
      <c r="AJ1120" s="92"/>
      <c r="AK1120" s="85"/>
      <c r="AL1120" s="522"/>
      <c r="AM1120" s="523"/>
      <c r="AN1120" s="682"/>
      <c r="AO1120" s="682"/>
      <c r="AP1120" s="523"/>
      <c r="AQ1120" s="523"/>
      <c r="AR1120" s="682"/>
      <c r="AS1120" s="764"/>
      <c r="AT1120" s="85"/>
    </row>
    <row r="1121" spans="2:46" ht="9" customHeight="1">
      <c r="B1121" s="726"/>
      <c r="C1121" s="726"/>
      <c r="D1121" s="726"/>
      <c r="E1121" s="726"/>
      <c r="F1121" s="726"/>
      <c r="G1121" s="726"/>
      <c r="H1121" s="726"/>
      <c r="I1121" s="726"/>
      <c r="J1121" s="536"/>
      <c r="K1121" s="474"/>
      <c r="L1121" s="538"/>
      <c r="M1121" s="477"/>
      <c r="N1121" s="474"/>
      <c r="O1121" s="477"/>
      <c r="P1121" s="471"/>
      <c r="Q1121" s="471"/>
      <c r="R1121" s="471"/>
      <c r="S1121" s="471"/>
      <c r="T1121" s="474"/>
      <c r="U1121" s="477"/>
      <c r="V1121" s="471"/>
      <c r="W1121" s="474"/>
      <c r="X1121" s="85"/>
      <c r="Y1121" s="85"/>
      <c r="Z1121" s="85"/>
      <c r="AA1121" s="85"/>
      <c r="AB1121" s="85"/>
      <c r="AC1121" s="85"/>
      <c r="AD1121" s="92"/>
      <c r="AE1121" s="92"/>
      <c r="AF1121" s="92"/>
      <c r="AG1121" s="92"/>
      <c r="AH1121" s="92"/>
      <c r="AI1121" s="92"/>
      <c r="AJ1121" s="92"/>
      <c r="AK1121" s="85"/>
      <c r="AL1121" s="524"/>
      <c r="AM1121" s="525"/>
      <c r="AN1121" s="683"/>
      <c r="AO1121" s="683"/>
      <c r="AP1121" s="525"/>
      <c r="AQ1121" s="525"/>
      <c r="AR1121" s="683"/>
      <c r="AS1121" s="749"/>
      <c r="AT1121" s="85"/>
    </row>
    <row r="1122" spans="2:46" ht="6" customHeight="1">
      <c r="B1122" s="727"/>
      <c r="C1122" s="727"/>
      <c r="D1122" s="727"/>
      <c r="E1122" s="727"/>
      <c r="F1122" s="727"/>
      <c r="G1122" s="727"/>
      <c r="H1122" s="727"/>
      <c r="I1122" s="727"/>
      <c r="J1122" s="536"/>
      <c r="K1122" s="475"/>
      <c r="L1122" s="539"/>
      <c r="M1122" s="478"/>
      <c r="N1122" s="475"/>
      <c r="O1122" s="478"/>
      <c r="P1122" s="472"/>
      <c r="Q1122" s="472"/>
      <c r="R1122" s="472"/>
      <c r="S1122" s="472"/>
      <c r="T1122" s="475"/>
      <c r="U1122" s="478"/>
      <c r="V1122" s="472"/>
      <c r="W1122" s="475"/>
      <c r="X1122" s="85"/>
      <c r="Y1122" s="85"/>
      <c r="Z1122" s="85"/>
      <c r="AA1122" s="85"/>
      <c r="AB1122" s="85"/>
      <c r="AC1122" s="85"/>
      <c r="AD1122" s="85"/>
      <c r="AE1122" s="85"/>
      <c r="AF1122" s="85"/>
      <c r="AG1122" s="85"/>
      <c r="AH1122" s="85"/>
      <c r="AI1122" s="85"/>
      <c r="AJ1122" s="85"/>
      <c r="AK1122" s="85"/>
      <c r="AT1122" s="85"/>
    </row>
    <row r="1123" spans="2:46" ht="15" customHeight="1">
      <c r="B1123" s="709" t="s">
        <v>51</v>
      </c>
      <c r="C1123" s="710"/>
      <c r="D1123" s="710"/>
      <c r="E1123" s="710"/>
      <c r="F1123" s="710"/>
      <c r="G1123" s="710"/>
      <c r="H1123" s="710"/>
      <c r="I1123" s="711"/>
      <c r="J1123" s="709" t="s">
        <v>6</v>
      </c>
      <c r="K1123" s="710"/>
      <c r="L1123" s="710"/>
      <c r="M1123" s="710"/>
      <c r="N1123" s="718"/>
      <c r="O1123" s="721" t="s">
        <v>52</v>
      </c>
      <c r="P1123" s="710"/>
      <c r="Q1123" s="710"/>
      <c r="R1123" s="710"/>
      <c r="S1123" s="710"/>
      <c r="T1123" s="710"/>
      <c r="U1123" s="711"/>
      <c r="V1123" s="93" t="s">
        <v>53</v>
      </c>
      <c r="W1123" s="94"/>
      <c r="X1123" s="94"/>
      <c r="Y1123" s="724" t="s">
        <v>54</v>
      </c>
      <c r="Z1123" s="724"/>
      <c r="AA1123" s="724"/>
      <c r="AB1123" s="724"/>
      <c r="AC1123" s="724"/>
      <c r="AD1123" s="724"/>
      <c r="AE1123" s="724"/>
      <c r="AF1123" s="724"/>
      <c r="AG1123" s="724"/>
      <c r="AH1123" s="724"/>
      <c r="AI1123" s="94"/>
      <c r="AJ1123" s="94"/>
      <c r="AK1123" s="95"/>
      <c r="AL1123" s="785" t="s">
        <v>55</v>
      </c>
      <c r="AM1123" s="785"/>
      <c r="AN1123" s="777" t="s">
        <v>61</v>
      </c>
      <c r="AO1123" s="777"/>
      <c r="AP1123" s="777"/>
      <c r="AQ1123" s="777"/>
      <c r="AR1123" s="777"/>
      <c r="AS1123" s="778"/>
      <c r="AT1123" s="85"/>
    </row>
    <row r="1124" spans="2:46" ht="13.5" customHeight="1">
      <c r="B1124" s="712"/>
      <c r="C1124" s="713"/>
      <c r="D1124" s="713"/>
      <c r="E1124" s="713"/>
      <c r="F1124" s="713"/>
      <c r="G1124" s="713"/>
      <c r="H1124" s="713"/>
      <c r="I1124" s="714"/>
      <c r="J1124" s="712"/>
      <c r="K1124" s="713"/>
      <c r="L1124" s="713"/>
      <c r="M1124" s="713"/>
      <c r="N1124" s="719"/>
      <c r="O1124" s="722"/>
      <c r="P1124" s="713"/>
      <c r="Q1124" s="713"/>
      <c r="R1124" s="713"/>
      <c r="S1124" s="713"/>
      <c r="T1124" s="713"/>
      <c r="U1124" s="714"/>
      <c r="V1124" s="728" t="s">
        <v>7</v>
      </c>
      <c r="W1124" s="729"/>
      <c r="X1124" s="729"/>
      <c r="Y1124" s="730"/>
      <c r="Z1124" s="734" t="s">
        <v>16</v>
      </c>
      <c r="AA1124" s="735"/>
      <c r="AB1124" s="735"/>
      <c r="AC1124" s="736"/>
      <c r="AD1124" s="740" t="s">
        <v>17</v>
      </c>
      <c r="AE1124" s="741"/>
      <c r="AF1124" s="741"/>
      <c r="AG1124" s="742"/>
      <c r="AH1124" s="746" t="s">
        <v>135</v>
      </c>
      <c r="AI1124" s="681"/>
      <c r="AJ1124" s="681"/>
      <c r="AK1124" s="747"/>
      <c r="AL1124" s="684" t="s">
        <v>18</v>
      </c>
      <c r="AM1124" s="685"/>
      <c r="AN1124" s="757" t="s">
        <v>19</v>
      </c>
      <c r="AO1124" s="758"/>
      <c r="AP1124" s="758"/>
      <c r="AQ1124" s="758"/>
      <c r="AR1124" s="759"/>
      <c r="AS1124" s="760"/>
      <c r="AT1124" s="85"/>
    </row>
    <row r="1125" spans="2:46" ht="13.5" customHeight="1">
      <c r="B1125" s="808"/>
      <c r="C1125" s="809"/>
      <c r="D1125" s="809"/>
      <c r="E1125" s="809"/>
      <c r="F1125" s="809"/>
      <c r="G1125" s="809"/>
      <c r="H1125" s="809"/>
      <c r="I1125" s="810"/>
      <c r="J1125" s="808"/>
      <c r="K1125" s="809"/>
      <c r="L1125" s="809"/>
      <c r="M1125" s="809"/>
      <c r="N1125" s="811"/>
      <c r="O1125" s="820"/>
      <c r="P1125" s="809"/>
      <c r="Q1125" s="809"/>
      <c r="R1125" s="809"/>
      <c r="S1125" s="809"/>
      <c r="T1125" s="809"/>
      <c r="U1125" s="810"/>
      <c r="V1125" s="731"/>
      <c r="W1125" s="732"/>
      <c r="X1125" s="732"/>
      <c r="Y1125" s="733"/>
      <c r="Z1125" s="737"/>
      <c r="AA1125" s="738"/>
      <c r="AB1125" s="738"/>
      <c r="AC1125" s="739"/>
      <c r="AD1125" s="743"/>
      <c r="AE1125" s="744"/>
      <c r="AF1125" s="744"/>
      <c r="AG1125" s="745"/>
      <c r="AH1125" s="748"/>
      <c r="AI1125" s="683"/>
      <c r="AJ1125" s="683"/>
      <c r="AK1125" s="749"/>
      <c r="AL1125" s="686"/>
      <c r="AM1125" s="687"/>
      <c r="AN1125" s="799"/>
      <c r="AO1125" s="799"/>
      <c r="AP1125" s="799"/>
      <c r="AQ1125" s="799"/>
      <c r="AR1125" s="799"/>
      <c r="AS1125" s="800"/>
      <c r="AT1125" s="85"/>
    </row>
    <row r="1126" spans="2:46" ht="18" customHeight="1">
      <c r="B1126" s="751">
        <f>'報告書（事業主控）'!B1126</f>
        <v>0</v>
      </c>
      <c r="C1126" s="752"/>
      <c r="D1126" s="752"/>
      <c r="E1126" s="752"/>
      <c r="F1126" s="752"/>
      <c r="G1126" s="752"/>
      <c r="H1126" s="752"/>
      <c r="I1126" s="753"/>
      <c r="J1126" s="751">
        <f>'報告書（事業主控）'!J1126</f>
        <v>0</v>
      </c>
      <c r="K1126" s="752"/>
      <c r="L1126" s="752"/>
      <c r="M1126" s="752"/>
      <c r="N1126" s="754"/>
      <c r="O1126" s="106">
        <f>'報告書（事業主控）'!O1126</f>
        <v>0</v>
      </c>
      <c r="P1126" s="107" t="s">
        <v>45</v>
      </c>
      <c r="Q1126" s="106">
        <f>'報告書（事業主控）'!Q1126</f>
        <v>0</v>
      </c>
      <c r="R1126" s="107" t="s">
        <v>46</v>
      </c>
      <c r="S1126" s="106">
        <f>'報告書（事業主控）'!S1126</f>
        <v>0</v>
      </c>
      <c r="T1126" s="755" t="s">
        <v>47</v>
      </c>
      <c r="U1126" s="755"/>
      <c r="V1126" s="707">
        <f>'報告書（事業主控）'!V1126</f>
        <v>0</v>
      </c>
      <c r="W1126" s="708"/>
      <c r="X1126" s="708"/>
      <c r="Y1126" s="96" t="s">
        <v>8</v>
      </c>
      <c r="Z1126" s="70"/>
      <c r="AA1126" s="113"/>
      <c r="AB1126" s="113"/>
      <c r="AC1126" s="96" t="s">
        <v>8</v>
      </c>
      <c r="AD1126" s="70"/>
      <c r="AE1126" s="113"/>
      <c r="AF1126" s="113"/>
      <c r="AG1126" s="96" t="s">
        <v>8</v>
      </c>
      <c r="AH1126" s="815">
        <f>'報告書（事業主控）'!AH1126</f>
        <v>0</v>
      </c>
      <c r="AI1126" s="816"/>
      <c r="AJ1126" s="816"/>
      <c r="AK1126" s="817"/>
      <c r="AL1126" s="70"/>
      <c r="AM1126" s="71"/>
      <c r="AN1126" s="674">
        <f>'報告書（事業主控）'!AN1126</f>
        <v>0</v>
      </c>
      <c r="AO1126" s="675"/>
      <c r="AP1126" s="675"/>
      <c r="AQ1126" s="675"/>
      <c r="AR1126" s="675"/>
      <c r="AS1126" s="109" t="s">
        <v>8</v>
      </c>
      <c r="AT1126" s="85"/>
    </row>
    <row r="1127" spans="2:46" ht="18" customHeight="1">
      <c r="B1127" s="700"/>
      <c r="C1127" s="701"/>
      <c r="D1127" s="701"/>
      <c r="E1127" s="701"/>
      <c r="F1127" s="701"/>
      <c r="G1127" s="701"/>
      <c r="H1127" s="701"/>
      <c r="I1127" s="702"/>
      <c r="J1127" s="700"/>
      <c r="K1127" s="701"/>
      <c r="L1127" s="701"/>
      <c r="M1127" s="701"/>
      <c r="N1127" s="704"/>
      <c r="O1127" s="115">
        <f>'報告書（事業主控）'!O1127</f>
        <v>0</v>
      </c>
      <c r="P1127" s="116" t="s">
        <v>45</v>
      </c>
      <c r="Q1127" s="115">
        <f>'報告書（事業主控）'!Q1127</f>
        <v>0</v>
      </c>
      <c r="R1127" s="116" t="s">
        <v>46</v>
      </c>
      <c r="S1127" s="115">
        <f>'報告書（事業主控）'!S1127</f>
        <v>0</v>
      </c>
      <c r="T1127" s="706" t="s">
        <v>48</v>
      </c>
      <c r="U1127" s="706"/>
      <c r="V1127" s="671">
        <f>'報告書（事業主控）'!V1127</f>
        <v>0</v>
      </c>
      <c r="W1127" s="672"/>
      <c r="X1127" s="672"/>
      <c r="Y1127" s="672"/>
      <c r="Z1127" s="671">
        <f>'報告書（事業主控）'!Z1127</f>
        <v>0</v>
      </c>
      <c r="AA1127" s="672"/>
      <c r="AB1127" s="672"/>
      <c r="AC1127" s="672"/>
      <c r="AD1127" s="671">
        <f>'報告書（事業主控）'!AD1127</f>
        <v>0</v>
      </c>
      <c r="AE1127" s="672"/>
      <c r="AF1127" s="672"/>
      <c r="AG1127" s="672"/>
      <c r="AH1127" s="671">
        <f>'報告書（事業主控）'!AH1127</f>
        <v>0</v>
      </c>
      <c r="AI1127" s="672"/>
      <c r="AJ1127" s="672"/>
      <c r="AK1127" s="673"/>
      <c r="AL1127" s="407">
        <f>'報告書（事業主控）'!AL1127</f>
        <v>0</v>
      </c>
      <c r="AM1127" s="677"/>
      <c r="AN1127" s="671">
        <f>'報告書（事業主控）'!AN1127</f>
        <v>0</v>
      </c>
      <c r="AO1127" s="672"/>
      <c r="AP1127" s="672"/>
      <c r="AQ1127" s="672"/>
      <c r="AR1127" s="672"/>
      <c r="AS1127" s="75"/>
      <c r="AT1127" s="85"/>
    </row>
    <row r="1128" spans="2:46" ht="18" customHeight="1">
      <c r="B1128" s="697">
        <f>'報告書（事業主控）'!B1128</f>
        <v>0</v>
      </c>
      <c r="C1128" s="698"/>
      <c r="D1128" s="698"/>
      <c r="E1128" s="698"/>
      <c r="F1128" s="698"/>
      <c r="G1128" s="698"/>
      <c r="H1128" s="698"/>
      <c r="I1128" s="699"/>
      <c r="J1128" s="697">
        <f>'報告書（事業主控）'!J1128</f>
        <v>0</v>
      </c>
      <c r="K1128" s="698"/>
      <c r="L1128" s="698"/>
      <c r="M1128" s="698"/>
      <c r="N1128" s="703"/>
      <c r="O1128" s="110">
        <f>'報告書（事業主控）'!O1128</f>
        <v>0</v>
      </c>
      <c r="P1128" s="92" t="s">
        <v>45</v>
      </c>
      <c r="Q1128" s="110">
        <f>'報告書（事業主控）'!Q1128</f>
        <v>0</v>
      </c>
      <c r="R1128" s="92" t="s">
        <v>46</v>
      </c>
      <c r="S1128" s="110">
        <f>'報告書（事業主控）'!S1128</f>
        <v>0</v>
      </c>
      <c r="T1128" s="705" t="s">
        <v>47</v>
      </c>
      <c r="U1128" s="705"/>
      <c r="V1128" s="707">
        <f>'報告書（事業主控）'!V1128</f>
        <v>0</v>
      </c>
      <c r="W1128" s="708"/>
      <c r="X1128" s="708"/>
      <c r="Y1128" s="97"/>
      <c r="Z1128" s="70"/>
      <c r="AA1128" s="113"/>
      <c r="AB1128" s="113"/>
      <c r="AC1128" s="97"/>
      <c r="AD1128" s="70"/>
      <c r="AE1128" s="113"/>
      <c r="AF1128" s="113"/>
      <c r="AG1128" s="97"/>
      <c r="AH1128" s="674">
        <f>'報告書（事業主控）'!AH1128</f>
        <v>0</v>
      </c>
      <c r="AI1128" s="675"/>
      <c r="AJ1128" s="675"/>
      <c r="AK1128" s="676"/>
      <c r="AL1128" s="70"/>
      <c r="AM1128" s="71"/>
      <c r="AN1128" s="674">
        <f>'報告書（事業主控）'!AN1128</f>
        <v>0</v>
      </c>
      <c r="AO1128" s="675"/>
      <c r="AP1128" s="675"/>
      <c r="AQ1128" s="675"/>
      <c r="AR1128" s="675"/>
      <c r="AS1128" s="114"/>
      <c r="AT1128" s="85"/>
    </row>
    <row r="1129" spans="2:46" ht="18" customHeight="1">
      <c r="B1129" s="700"/>
      <c r="C1129" s="701"/>
      <c r="D1129" s="701"/>
      <c r="E1129" s="701"/>
      <c r="F1129" s="701"/>
      <c r="G1129" s="701"/>
      <c r="H1129" s="701"/>
      <c r="I1129" s="702"/>
      <c r="J1129" s="700"/>
      <c r="K1129" s="701"/>
      <c r="L1129" s="701"/>
      <c r="M1129" s="701"/>
      <c r="N1129" s="704"/>
      <c r="O1129" s="115">
        <f>'報告書（事業主控）'!O1129</f>
        <v>0</v>
      </c>
      <c r="P1129" s="116" t="s">
        <v>45</v>
      </c>
      <c r="Q1129" s="115">
        <f>'報告書（事業主控）'!Q1129</f>
        <v>0</v>
      </c>
      <c r="R1129" s="116" t="s">
        <v>46</v>
      </c>
      <c r="S1129" s="115">
        <f>'報告書（事業主控）'!S1129</f>
        <v>0</v>
      </c>
      <c r="T1129" s="706" t="s">
        <v>48</v>
      </c>
      <c r="U1129" s="706"/>
      <c r="V1129" s="678">
        <f>'報告書（事業主控）'!V1129</f>
        <v>0</v>
      </c>
      <c r="W1129" s="679"/>
      <c r="X1129" s="679"/>
      <c r="Y1129" s="679"/>
      <c r="Z1129" s="678">
        <f>'報告書（事業主控）'!Z1129</f>
        <v>0</v>
      </c>
      <c r="AA1129" s="679"/>
      <c r="AB1129" s="679"/>
      <c r="AC1129" s="679"/>
      <c r="AD1129" s="678">
        <f>'報告書（事業主控）'!AD1129</f>
        <v>0</v>
      </c>
      <c r="AE1129" s="679"/>
      <c r="AF1129" s="679"/>
      <c r="AG1129" s="679"/>
      <c r="AH1129" s="678">
        <f>'報告書（事業主控）'!AH1129</f>
        <v>0</v>
      </c>
      <c r="AI1129" s="679"/>
      <c r="AJ1129" s="679"/>
      <c r="AK1129" s="680"/>
      <c r="AL1129" s="407">
        <f>'報告書（事業主控）'!AL1129</f>
        <v>0</v>
      </c>
      <c r="AM1129" s="677"/>
      <c r="AN1129" s="671">
        <f>'報告書（事業主控）'!AN1129</f>
        <v>0</v>
      </c>
      <c r="AO1129" s="672"/>
      <c r="AP1129" s="672"/>
      <c r="AQ1129" s="672"/>
      <c r="AR1129" s="672"/>
      <c r="AS1129" s="75"/>
      <c r="AT1129" s="85"/>
    </row>
    <row r="1130" spans="2:46" ht="18" customHeight="1">
      <c r="B1130" s="697">
        <f>'報告書（事業主控）'!B1130</f>
        <v>0</v>
      </c>
      <c r="C1130" s="698"/>
      <c r="D1130" s="698"/>
      <c r="E1130" s="698"/>
      <c r="F1130" s="698"/>
      <c r="G1130" s="698"/>
      <c r="H1130" s="698"/>
      <c r="I1130" s="699"/>
      <c r="J1130" s="697">
        <f>'報告書（事業主控）'!J1130</f>
        <v>0</v>
      </c>
      <c r="K1130" s="698"/>
      <c r="L1130" s="698"/>
      <c r="M1130" s="698"/>
      <c r="N1130" s="703"/>
      <c r="O1130" s="110">
        <f>'報告書（事業主控）'!O1130</f>
        <v>0</v>
      </c>
      <c r="P1130" s="92" t="s">
        <v>45</v>
      </c>
      <c r="Q1130" s="110">
        <f>'報告書（事業主控）'!Q1130</f>
        <v>0</v>
      </c>
      <c r="R1130" s="92" t="s">
        <v>46</v>
      </c>
      <c r="S1130" s="110">
        <f>'報告書（事業主控）'!S1130</f>
        <v>0</v>
      </c>
      <c r="T1130" s="705" t="s">
        <v>47</v>
      </c>
      <c r="U1130" s="705"/>
      <c r="V1130" s="707">
        <f>'報告書（事業主控）'!V1130</f>
        <v>0</v>
      </c>
      <c r="W1130" s="708"/>
      <c r="X1130" s="708"/>
      <c r="Y1130" s="97"/>
      <c r="Z1130" s="70"/>
      <c r="AA1130" s="113"/>
      <c r="AB1130" s="113"/>
      <c r="AC1130" s="97"/>
      <c r="AD1130" s="70"/>
      <c r="AE1130" s="113"/>
      <c r="AF1130" s="113"/>
      <c r="AG1130" s="97"/>
      <c r="AH1130" s="674">
        <f>'報告書（事業主控）'!AH1130</f>
        <v>0</v>
      </c>
      <c r="AI1130" s="675"/>
      <c r="AJ1130" s="675"/>
      <c r="AK1130" s="676"/>
      <c r="AL1130" s="70"/>
      <c r="AM1130" s="71"/>
      <c r="AN1130" s="674">
        <f>'報告書（事業主控）'!AN1130</f>
        <v>0</v>
      </c>
      <c r="AO1130" s="675"/>
      <c r="AP1130" s="675"/>
      <c r="AQ1130" s="675"/>
      <c r="AR1130" s="675"/>
      <c r="AS1130" s="114"/>
      <c r="AT1130" s="85"/>
    </row>
    <row r="1131" spans="2:46" ht="18" customHeight="1">
      <c r="B1131" s="700"/>
      <c r="C1131" s="701"/>
      <c r="D1131" s="701"/>
      <c r="E1131" s="701"/>
      <c r="F1131" s="701"/>
      <c r="G1131" s="701"/>
      <c r="H1131" s="701"/>
      <c r="I1131" s="702"/>
      <c r="J1131" s="700"/>
      <c r="K1131" s="701"/>
      <c r="L1131" s="701"/>
      <c r="M1131" s="701"/>
      <c r="N1131" s="704"/>
      <c r="O1131" s="115">
        <f>'報告書（事業主控）'!O1131</f>
        <v>0</v>
      </c>
      <c r="P1131" s="116" t="s">
        <v>45</v>
      </c>
      <c r="Q1131" s="115">
        <f>'報告書（事業主控）'!Q1131</f>
        <v>0</v>
      </c>
      <c r="R1131" s="116" t="s">
        <v>46</v>
      </c>
      <c r="S1131" s="115">
        <f>'報告書（事業主控）'!S1131</f>
        <v>0</v>
      </c>
      <c r="T1131" s="706" t="s">
        <v>48</v>
      </c>
      <c r="U1131" s="706"/>
      <c r="V1131" s="678">
        <f>'報告書（事業主控）'!V1131</f>
        <v>0</v>
      </c>
      <c r="W1131" s="679"/>
      <c r="X1131" s="679"/>
      <c r="Y1131" s="679"/>
      <c r="Z1131" s="678">
        <f>'報告書（事業主控）'!Z1131</f>
        <v>0</v>
      </c>
      <c r="AA1131" s="679"/>
      <c r="AB1131" s="679"/>
      <c r="AC1131" s="679"/>
      <c r="AD1131" s="678">
        <f>'報告書（事業主控）'!AD1131</f>
        <v>0</v>
      </c>
      <c r="AE1131" s="679"/>
      <c r="AF1131" s="679"/>
      <c r="AG1131" s="679"/>
      <c r="AH1131" s="678">
        <f>'報告書（事業主控）'!AH1131</f>
        <v>0</v>
      </c>
      <c r="AI1131" s="679"/>
      <c r="AJ1131" s="679"/>
      <c r="AK1131" s="680"/>
      <c r="AL1131" s="407">
        <f>'報告書（事業主控）'!AL1131</f>
        <v>0</v>
      </c>
      <c r="AM1131" s="677"/>
      <c r="AN1131" s="671">
        <f>'報告書（事業主控）'!AN1131</f>
        <v>0</v>
      </c>
      <c r="AO1131" s="672"/>
      <c r="AP1131" s="672"/>
      <c r="AQ1131" s="672"/>
      <c r="AR1131" s="672"/>
      <c r="AS1131" s="75"/>
      <c r="AT1131" s="85"/>
    </row>
    <row r="1132" spans="2:46" ht="18" customHeight="1">
      <c r="B1132" s="697">
        <f>'報告書（事業主控）'!B1132</f>
        <v>0</v>
      </c>
      <c r="C1132" s="698"/>
      <c r="D1132" s="698"/>
      <c r="E1132" s="698"/>
      <c r="F1132" s="698"/>
      <c r="G1132" s="698"/>
      <c r="H1132" s="698"/>
      <c r="I1132" s="699"/>
      <c r="J1132" s="697">
        <f>'報告書（事業主控）'!J1132</f>
        <v>0</v>
      </c>
      <c r="K1132" s="698"/>
      <c r="L1132" s="698"/>
      <c r="M1132" s="698"/>
      <c r="N1132" s="703"/>
      <c r="O1132" s="110">
        <f>'報告書（事業主控）'!O1132</f>
        <v>0</v>
      </c>
      <c r="P1132" s="92" t="s">
        <v>45</v>
      </c>
      <c r="Q1132" s="110">
        <f>'報告書（事業主控）'!Q1132</f>
        <v>0</v>
      </c>
      <c r="R1132" s="92" t="s">
        <v>46</v>
      </c>
      <c r="S1132" s="110">
        <f>'報告書（事業主控）'!S1132</f>
        <v>0</v>
      </c>
      <c r="T1132" s="705" t="s">
        <v>47</v>
      </c>
      <c r="U1132" s="705"/>
      <c r="V1132" s="707">
        <f>'報告書（事業主控）'!V1132</f>
        <v>0</v>
      </c>
      <c r="W1132" s="708"/>
      <c r="X1132" s="708"/>
      <c r="Y1132" s="97"/>
      <c r="Z1132" s="70"/>
      <c r="AA1132" s="113"/>
      <c r="AB1132" s="113"/>
      <c r="AC1132" s="97"/>
      <c r="AD1132" s="70"/>
      <c r="AE1132" s="113"/>
      <c r="AF1132" s="113"/>
      <c r="AG1132" s="97"/>
      <c r="AH1132" s="674">
        <f>'報告書（事業主控）'!AH1132</f>
        <v>0</v>
      </c>
      <c r="AI1132" s="675"/>
      <c r="AJ1132" s="675"/>
      <c r="AK1132" s="676"/>
      <c r="AL1132" s="70"/>
      <c r="AM1132" s="71"/>
      <c r="AN1132" s="674">
        <f>'報告書（事業主控）'!AN1132</f>
        <v>0</v>
      </c>
      <c r="AO1132" s="675"/>
      <c r="AP1132" s="675"/>
      <c r="AQ1132" s="675"/>
      <c r="AR1132" s="675"/>
      <c r="AS1132" s="114"/>
      <c r="AT1132" s="85"/>
    </row>
    <row r="1133" spans="2:46" ht="18" customHeight="1">
      <c r="B1133" s="700"/>
      <c r="C1133" s="701"/>
      <c r="D1133" s="701"/>
      <c r="E1133" s="701"/>
      <c r="F1133" s="701"/>
      <c r="G1133" s="701"/>
      <c r="H1133" s="701"/>
      <c r="I1133" s="702"/>
      <c r="J1133" s="700"/>
      <c r="K1133" s="701"/>
      <c r="L1133" s="701"/>
      <c r="M1133" s="701"/>
      <c r="N1133" s="704"/>
      <c r="O1133" s="115">
        <f>'報告書（事業主控）'!O1133</f>
        <v>0</v>
      </c>
      <c r="P1133" s="116" t="s">
        <v>45</v>
      </c>
      <c r="Q1133" s="115">
        <f>'報告書（事業主控）'!Q1133</f>
        <v>0</v>
      </c>
      <c r="R1133" s="116" t="s">
        <v>46</v>
      </c>
      <c r="S1133" s="115">
        <f>'報告書（事業主控）'!S1133</f>
        <v>0</v>
      </c>
      <c r="T1133" s="706" t="s">
        <v>48</v>
      </c>
      <c r="U1133" s="706"/>
      <c r="V1133" s="678">
        <f>'報告書（事業主控）'!V1133</f>
        <v>0</v>
      </c>
      <c r="W1133" s="679"/>
      <c r="X1133" s="679"/>
      <c r="Y1133" s="679"/>
      <c r="Z1133" s="678">
        <f>'報告書（事業主控）'!Z1133</f>
        <v>0</v>
      </c>
      <c r="AA1133" s="679"/>
      <c r="AB1133" s="679"/>
      <c r="AC1133" s="679"/>
      <c r="AD1133" s="678">
        <f>'報告書（事業主控）'!AD1133</f>
        <v>0</v>
      </c>
      <c r="AE1133" s="679"/>
      <c r="AF1133" s="679"/>
      <c r="AG1133" s="679"/>
      <c r="AH1133" s="678">
        <f>'報告書（事業主控）'!AH1133</f>
        <v>0</v>
      </c>
      <c r="AI1133" s="679"/>
      <c r="AJ1133" s="679"/>
      <c r="AK1133" s="680"/>
      <c r="AL1133" s="407">
        <f>'報告書（事業主控）'!AL1133</f>
        <v>0</v>
      </c>
      <c r="AM1133" s="677"/>
      <c r="AN1133" s="671">
        <f>'報告書（事業主控）'!AN1133</f>
        <v>0</v>
      </c>
      <c r="AO1133" s="672"/>
      <c r="AP1133" s="672"/>
      <c r="AQ1133" s="672"/>
      <c r="AR1133" s="672"/>
      <c r="AS1133" s="75"/>
      <c r="AT1133" s="85"/>
    </row>
    <row r="1134" spans="2:46" ht="18" customHeight="1">
      <c r="B1134" s="697">
        <f>'報告書（事業主控）'!B1134</f>
        <v>0</v>
      </c>
      <c r="C1134" s="698"/>
      <c r="D1134" s="698"/>
      <c r="E1134" s="698"/>
      <c r="F1134" s="698"/>
      <c r="G1134" s="698"/>
      <c r="H1134" s="698"/>
      <c r="I1134" s="699"/>
      <c r="J1134" s="697">
        <f>'報告書（事業主控）'!J1134</f>
        <v>0</v>
      </c>
      <c r="K1134" s="698"/>
      <c r="L1134" s="698"/>
      <c r="M1134" s="698"/>
      <c r="N1134" s="703"/>
      <c r="O1134" s="110">
        <f>'報告書（事業主控）'!O1134</f>
        <v>0</v>
      </c>
      <c r="P1134" s="92" t="s">
        <v>45</v>
      </c>
      <c r="Q1134" s="110">
        <f>'報告書（事業主控）'!Q1134</f>
        <v>0</v>
      </c>
      <c r="R1134" s="92" t="s">
        <v>46</v>
      </c>
      <c r="S1134" s="110">
        <f>'報告書（事業主控）'!S1134</f>
        <v>0</v>
      </c>
      <c r="T1134" s="705" t="s">
        <v>47</v>
      </c>
      <c r="U1134" s="705"/>
      <c r="V1134" s="707">
        <f>'報告書（事業主控）'!V1134</f>
        <v>0</v>
      </c>
      <c r="W1134" s="708"/>
      <c r="X1134" s="708"/>
      <c r="Y1134" s="97"/>
      <c r="Z1134" s="70"/>
      <c r="AA1134" s="113"/>
      <c r="AB1134" s="113"/>
      <c r="AC1134" s="97"/>
      <c r="AD1134" s="70"/>
      <c r="AE1134" s="113"/>
      <c r="AF1134" s="113"/>
      <c r="AG1134" s="97"/>
      <c r="AH1134" s="674">
        <f>'報告書（事業主控）'!AH1134</f>
        <v>0</v>
      </c>
      <c r="AI1134" s="675"/>
      <c r="AJ1134" s="675"/>
      <c r="AK1134" s="676"/>
      <c r="AL1134" s="70"/>
      <c r="AM1134" s="71"/>
      <c r="AN1134" s="674">
        <f>'報告書（事業主控）'!AN1134</f>
        <v>0</v>
      </c>
      <c r="AO1134" s="675"/>
      <c r="AP1134" s="675"/>
      <c r="AQ1134" s="675"/>
      <c r="AR1134" s="675"/>
      <c r="AS1134" s="114"/>
      <c r="AT1134" s="85"/>
    </row>
    <row r="1135" spans="2:46" ht="18" customHeight="1">
      <c r="B1135" s="700"/>
      <c r="C1135" s="701"/>
      <c r="D1135" s="701"/>
      <c r="E1135" s="701"/>
      <c r="F1135" s="701"/>
      <c r="G1135" s="701"/>
      <c r="H1135" s="701"/>
      <c r="I1135" s="702"/>
      <c r="J1135" s="700"/>
      <c r="K1135" s="701"/>
      <c r="L1135" s="701"/>
      <c r="M1135" s="701"/>
      <c r="N1135" s="704"/>
      <c r="O1135" s="115">
        <f>'報告書（事業主控）'!O1135</f>
        <v>0</v>
      </c>
      <c r="P1135" s="116" t="s">
        <v>45</v>
      </c>
      <c r="Q1135" s="115">
        <f>'報告書（事業主控）'!Q1135</f>
        <v>0</v>
      </c>
      <c r="R1135" s="116" t="s">
        <v>46</v>
      </c>
      <c r="S1135" s="115">
        <f>'報告書（事業主控）'!S1135</f>
        <v>0</v>
      </c>
      <c r="T1135" s="706" t="s">
        <v>48</v>
      </c>
      <c r="U1135" s="706"/>
      <c r="V1135" s="678">
        <f>'報告書（事業主控）'!V1135</f>
        <v>0</v>
      </c>
      <c r="W1135" s="679"/>
      <c r="X1135" s="679"/>
      <c r="Y1135" s="679"/>
      <c r="Z1135" s="678">
        <f>'報告書（事業主控）'!Z1135</f>
        <v>0</v>
      </c>
      <c r="AA1135" s="679"/>
      <c r="AB1135" s="679"/>
      <c r="AC1135" s="679"/>
      <c r="AD1135" s="678">
        <f>'報告書（事業主控）'!AD1135</f>
        <v>0</v>
      </c>
      <c r="AE1135" s="679"/>
      <c r="AF1135" s="679"/>
      <c r="AG1135" s="679"/>
      <c r="AH1135" s="678">
        <f>'報告書（事業主控）'!AH1135</f>
        <v>0</v>
      </c>
      <c r="AI1135" s="679"/>
      <c r="AJ1135" s="679"/>
      <c r="AK1135" s="680"/>
      <c r="AL1135" s="407">
        <f>'報告書（事業主控）'!AL1135</f>
        <v>0</v>
      </c>
      <c r="AM1135" s="677"/>
      <c r="AN1135" s="671">
        <f>'報告書（事業主控）'!AN1135</f>
        <v>0</v>
      </c>
      <c r="AO1135" s="672"/>
      <c r="AP1135" s="672"/>
      <c r="AQ1135" s="672"/>
      <c r="AR1135" s="672"/>
      <c r="AS1135" s="75"/>
      <c r="AT1135" s="85"/>
    </row>
    <row r="1136" spans="2:46" ht="18" customHeight="1">
      <c r="B1136" s="697">
        <f>'報告書（事業主控）'!B1136</f>
        <v>0</v>
      </c>
      <c r="C1136" s="698"/>
      <c r="D1136" s="698"/>
      <c r="E1136" s="698"/>
      <c r="F1136" s="698"/>
      <c r="G1136" s="698"/>
      <c r="H1136" s="698"/>
      <c r="I1136" s="699"/>
      <c r="J1136" s="697">
        <f>'報告書（事業主控）'!J1136</f>
        <v>0</v>
      </c>
      <c r="K1136" s="698"/>
      <c r="L1136" s="698"/>
      <c r="M1136" s="698"/>
      <c r="N1136" s="703"/>
      <c r="O1136" s="110">
        <f>'報告書（事業主控）'!O1136</f>
        <v>0</v>
      </c>
      <c r="P1136" s="92" t="s">
        <v>45</v>
      </c>
      <c r="Q1136" s="110">
        <f>'報告書（事業主控）'!Q1136</f>
        <v>0</v>
      </c>
      <c r="R1136" s="92" t="s">
        <v>46</v>
      </c>
      <c r="S1136" s="110">
        <f>'報告書（事業主控）'!S1136</f>
        <v>0</v>
      </c>
      <c r="T1136" s="705" t="s">
        <v>47</v>
      </c>
      <c r="U1136" s="705"/>
      <c r="V1136" s="707">
        <f>'報告書（事業主控）'!V1136</f>
        <v>0</v>
      </c>
      <c r="W1136" s="708"/>
      <c r="X1136" s="708"/>
      <c r="Y1136" s="97"/>
      <c r="Z1136" s="70"/>
      <c r="AA1136" s="113"/>
      <c r="AB1136" s="113"/>
      <c r="AC1136" s="97"/>
      <c r="AD1136" s="70"/>
      <c r="AE1136" s="113"/>
      <c r="AF1136" s="113"/>
      <c r="AG1136" s="97"/>
      <c r="AH1136" s="674">
        <f>'報告書（事業主控）'!AH1136</f>
        <v>0</v>
      </c>
      <c r="AI1136" s="675"/>
      <c r="AJ1136" s="675"/>
      <c r="AK1136" s="676"/>
      <c r="AL1136" s="70"/>
      <c r="AM1136" s="71"/>
      <c r="AN1136" s="674">
        <f>'報告書（事業主控）'!AN1136</f>
        <v>0</v>
      </c>
      <c r="AO1136" s="675"/>
      <c r="AP1136" s="675"/>
      <c r="AQ1136" s="675"/>
      <c r="AR1136" s="675"/>
      <c r="AS1136" s="114"/>
      <c r="AT1136" s="85"/>
    </row>
    <row r="1137" spans="2:46" ht="18" customHeight="1">
      <c r="B1137" s="700"/>
      <c r="C1137" s="701"/>
      <c r="D1137" s="701"/>
      <c r="E1137" s="701"/>
      <c r="F1137" s="701"/>
      <c r="G1137" s="701"/>
      <c r="H1137" s="701"/>
      <c r="I1137" s="702"/>
      <c r="J1137" s="700"/>
      <c r="K1137" s="701"/>
      <c r="L1137" s="701"/>
      <c r="M1137" s="701"/>
      <c r="N1137" s="704"/>
      <c r="O1137" s="115">
        <f>'報告書（事業主控）'!O1137</f>
        <v>0</v>
      </c>
      <c r="P1137" s="116" t="s">
        <v>45</v>
      </c>
      <c r="Q1137" s="115">
        <f>'報告書（事業主控）'!Q1137</f>
        <v>0</v>
      </c>
      <c r="R1137" s="116" t="s">
        <v>46</v>
      </c>
      <c r="S1137" s="115">
        <f>'報告書（事業主控）'!S1137</f>
        <v>0</v>
      </c>
      <c r="T1137" s="706" t="s">
        <v>48</v>
      </c>
      <c r="U1137" s="706"/>
      <c r="V1137" s="678">
        <f>'報告書（事業主控）'!V1137</f>
        <v>0</v>
      </c>
      <c r="W1137" s="679"/>
      <c r="X1137" s="679"/>
      <c r="Y1137" s="679"/>
      <c r="Z1137" s="678">
        <f>'報告書（事業主控）'!Z1137</f>
        <v>0</v>
      </c>
      <c r="AA1137" s="679"/>
      <c r="AB1137" s="679"/>
      <c r="AC1137" s="679"/>
      <c r="AD1137" s="678">
        <f>'報告書（事業主控）'!AD1137</f>
        <v>0</v>
      </c>
      <c r="AE1137" s="679"/>
      <c r="AF1137" s="679"/>
      <c r="AG1137" s="679"/>
      <c r="AH1137" s="678">
        <f>'報告書（事業主控）'!AH1137</f>
        <v>0</v>
      </c>
      <c r="AI1137" s="679"/>
      <c r="AJ1137" s="679"/>
      <c r="AK1137" s="680"/>
      <c r="AL1137" s="407">
        <f>'報告書（事業主控）'!AL1137</f>
        <v>0</v>
      </c>
      <c r="AM1137" s="677"/>
      <c r="AN1137" s="671">
        <f>'報告書（事業主控）'!AN1137</f>
        <v>0</v>
      </c>
      <c r="AO1137" s="672"/>
      <c r="AP1137" s="672"/>
      <c r="AQ1137" s="672"/>
      <c r="AR1137" s="672"/>
      <c r="AS1137" s="75"/>
      <c r="AT1137" s="85"/>
    </row>
    <row r="1138" spans="2:46" ht="18" customHeight="1">
      <c r="B1138" s="697">
        <f>'報告書（事業主控）'!B1138</f>
        <v>0</v>
      </c>
      <c r="C1138" s="698"/>
      <c r="D1138" s="698"/>
      <c r="E1138" s="698"/>
      <c r="F1138" s="698"/>
      <c r="G1138" s="698"/>
      <c r="H1138" s="698"/>
      <c r="I1138" s="699"/>
      <c r="J1138" s="697">
        <f>'報告書（事業主控）'!J1138</f>
        <v>0</v>
      </c>
      <c r="K1138" s="698"/>
      <c r="L1138" s="698"/>
      <c r="M1138" s="698"/>
      <c r="N1138" s="703"/>
      <c r="O1138" s="110">
        <f>'報告書（事業主控）'!O1138</f>
        <v>0</v>
      </c>
      <c r="P1138" s="92" t="s">
        <v>45</v>
      </c>
      <c r="Q1138" s="110">
        <f>'報告書（事業主控）'!Q1138</f>
        <v>0</v>
      </c>
      <c r="R1138" s="92" t="s">
        <v>46</v>
      </c>
      <c r="S1138" s="110">
        <f>'報告書（事業主控）'!S1138</f>
        <v>0</v>
      </c>
      <c r="T1138" s="705" t="s">
        <v>47</v>
      </c>
      <c r="U1138" s="705"/>
      <c r="V1138" s="707">
        <f>'報告書（事業主控）'!V1138</f>
        <v>0</v>
      </c>
      <c r="W1138" s="708"/>
      <c r="X1138" s="708"/>
      <c r="Y1138" s="97"/>
      <c r="Z1138" s="70"/>
      <c r="AA1138" s="113"/>
      <c r="AB1138" s="113"/>
      <c r="AC1138" s="97"/>
      <c r="AD1138" s="70"/>
      <c r="AE1138" s="113"/>
      <c r="AF1138" s="113"/>
      <c r="AG1138" s="97"/>
      <c r="AH1138" s="674">
        <f>'報告書（事業主控）'!AH1138</f>
        <v>0</v>
      </c>
      <c r="AI1138" s="675"/>
      <c r="AJ1138" s="675"/>
      <c r="AK1138" s="676"/>
      <c r="AL1138" s="70"/>
      <c r="AM1138" s="71"/>
      <c r="AN1138" s="674">
        <f>'報告書（事業主控）'!AN1138</f>
        <v>0</v>
      </c>
      <c r="AO1138" s="675"/>
      <c r="AP1138" s="675"/>
      <c r="AQ1138" s="675"/>
      <c r="AR1138" s="675"/>
      <c r="AS1138" s="114"/>
      <c r="AT1138" s="85"/>
    </row>
    <row r="1139" spans="2:46" ht="18" customHeight="1">
      <c r="B1139" s="700"/>
      <c r="C1139" s="701"/>
      <c r="D1139" s="701"/>
      <c r="E1139" s="701"/>
      <c r="F1139" s="701"/>
      <c r="G1139" s="701"/>
      <c r="H1139" s="701"/>
      <c r="I1139" s="702"/>
      <c r="J1139" s="700"/>
      <c r="K1139" s="701"/>
      <c r="L1139" s="701"/>
      <c r="M1139" s="701"/>
      <c r="N1139" s="704"/>
      <c r="O1139" s="115">
        <f>'報告書（事業主控）'!O1139</f>
        <v>0</v>
      </c>
      <c r="P1139" s="116" t="s">
        <v>45</v>
      </c>
      <c r="Q1139" s="115">
        <f>'報告書（事業主控）'!Q1139</f>
        <v>0</v>
      </c>
      <c r="R1139" s="116" t="s">
        <v>46</v>
      </c>
      <c r="S1139" s="115">
        <f>'報告書（事業主控）'!S1139</f>
        <v>0</v>
      </c>
      <c r="T1139" s="706" t="s">
        <v>48</v>
      </c>
      <c r="U1139" s="706"/>
      <c r="V1139" s="678">
        <f>'報告書（事業主控）'!V1139</f>
        <v>0</v>
      </c>
      <c r="W1139" s="679"/>
      <c r="X1139" s="679"/>
      <c r="Y1139" s="679"/>
      <c r="Z1139" s="678">
        <f>'報告書（事業主控）'!Z1139</f>
        <v>0</v>
      </c>
      <c r="AA1139" s="679"/>
      <c r="AB1139" s="679"/>
      <c r="AC1139" s="679"/>
      <c r="AD1139" s="678">
        <f>'報告書（事業主控）'!AD1139</f>
        <v>0</v>
      </c>
      <c r="AE1139" s="679"/>
      <c r="AF1139" s="679"/>
      <c r="AG1139" s="679"/>
      <c r="AH1139" s="678">
        <f>'報告書（事業主控）'!AH1139</f>
        <v>0</v>
      </c>
      <c r="AI1139" s="679"/>
      <c r="AJ1139" s="679"/>
      <c r="AK1139" s="680"/>
      <c r="AL1139" s="407">
        <f>'報告書（事業主控）'!AL1139</f>
        <v>0</v>
      </c>
      <c r="AM1139" s="677"/>
      <c r="AN1139" s="671">
        <f>'報告書（事業主控）'!AN1139</f>
        <v>0</v>
      </c>
      <c r="AO1139" s="672"/>
      <c r="AP1139" s="672"/>
      <c r="AQ1139" s="672"/>
      <c r="AR1139" s="672"/>
      <c r="AS1139" s="75"/>
      <c r="AT1139" s="85"/>
    </row>
    <row r="1140" spans="2:46" ht="18" customHeight="1">
      <c r="B1140" s="697">
        <f>'報告書（事業主控）'!B1140</f>
        <v>0</v>
      </c>
      <c r="C1140" s="698"/>
      <c r="D1140" s="698"/>
      <c r="E1140" s="698"/>
      <c r="F1140" s="698"/>
      <c r="G1140" s="698"/>
      <c r="H1140" s="698"/>
      <c r="I1140" s="699"/>
      <c r="J1140" s="697">
        <f>'報告書（事業主控）'!J1140</f>
        <v>0</v>
      </c>
      <c r="K1140" s="698"/>
      <c r="L1140" s="698"/>
      <c r="M1140" s="698"/>
      <c r="N1140" s="703"/>
      <c r="O1140" s="110">
        <f>'報告書（事業主控）'!O1140</f>
        <v>0</v>
      </c>
      <c r="P1140" s="92" t="s">
        <v>45</v>
      </c>
      <c r="Q1140" s="110">
        <f>'報告書（事業主控）'!Q1140</f>
        <v>0</v>
      </c>
      <c r="R1140" s="92" t="s">
        <v>46</v>
      </c>
      <c r="S1140" s="110">
        <f>'報告書（事業主控）'!S1140</f>
        <v>0</v>
      </c>
      <c r="T1140" s="705" t="s">
        <v>47</v>
      </c>
      <c r="U1140" s="705"/>
      <c r="V1140" s="707">
        <f>'報告書（事業主控）'!V1140</f>
        <v>0</v>
      </c>
      <c r="W1140" s="708"/>
      <c r="X1140" s="708"/>
      <c r="Y1140" s="97"/>
      <c r="Z1140" s="70"/>
      <c r="AA1140" s="113"/>
      <c r="AB1140" s="113"/>
      <c r="AC1140" s="97"/>
      <c r="AD1140" s="70"/>
      <c r="AE1140" s="113"/>
      <c r="AF1140" s="113"/>
      <c r="AG1140" s="97"/>
      <c r="AH1140" s="674">
        <f>'報告書（事業主控）'!AH1140</f>
        <v>0</v>
      </c>
      <c r="AI1140" s="675"/>
      <c r="AJ1140" s="675"/>
      <c r="AK1140" s="676"/>
      <c r="AL1140" s="70"/>
      <c r="AM1140" s="71"/>
      <c r="AN1140" s="674">
        <f>'報告書（事業主控）'!AN1140</f>
        <v>0</v>
      </c>
      <c r="AO1140" s="675"/>
      <c r="AP1140" s="675"/>
      <c r="AQ1140" s="675"/>
      <c r="AR1140" s="675"/>
      <c r="AS1140" s="114"/>
      <c r="AT1140" s="85"/>
    </row>
    <row r="1141" spans="2:46" ht="18" customHeight="1">
      <c r="B1141" s="700"/>
      <c r="C1141" s="701"/>
      <c r="D1141" s="701"/>
      <c r="E1141" s="701"/>
      <c r="F1141" s="701"/>
      <c r="G1141" s="701"/>
      <c r="H1141" s="701"/>
      <c r="I1141" s="702"/>
      <c r="J1141" s="700"/>
      <c r="K1141" s="701"/>
      <c r="L1141" s="701"/>
      <c r="M1141" s="701"/>
      <c r="N1141" s="704"/>
      <c r="O1141" s="115">
        <f>'報告書（事業主控）'!O1141</f>
        <v>0</v>
      </c>
      <c r="P1141" s="116" t="s">
        <v>45</v>
      </c>
      <c r="Q1141" s="115">
        <f>'報告書（事業主控）'!Q1141</f>
        <v>0</v>
      </c>
      <c r="R1141" s="116" t="s">
        <v>46</v>
      </c>
      <c r="S1141" s="115">
        <f>'報告書（事業主控）'!S1141</f>
        <v>0</v>
      </c>
      <c r="T1141" s="706" t="s">
        <v>48</v>
      </c>
      <c r="U1141" s="706"/>
      <c r="V1141" s="678">
        <f>'報告書（事業主控）'!V1141</f>
        <v>0</v>
      </c>
      <c r="W1141" s="679"/>
      <c r="X1141" s="679"/>
      <c r="Y1141" s="679"/>
      <c r="Z1141" s="678">
        <f>'報告書（事業主控）'!Z1141</f>
        <v>0</v>
      </c>
      <c r="AA1141" s="679"/>
      <c r="AB1141" s="679"/>
      <c r="AC1141" s="679"/>
      <c r="AD1141" s="678">
        <f>'報告書（事業主控）'!AD1141</f>
        <v>0</v>
      </c>
      <c r="AE1141" s="679"/>
      <c r="AF1141" s="679"/>
      <c r="AG1141" s="679"/>
      <c r="AH1141" s="678">
        <f>'報告書（事業主控）'!AH1141</f>
        <v>0</v>
      </c>
      <c r="AI1141" s="679"/>
      <c r="AJ1141" s="679"/>
      <c r="AK1141" s="680"/>
      <c r="AL1141" s="407">
        <f>'報告書（事業主控）'!AL1141</f>
        <v>0</v>
      </c>
      <c r="AM1141" s="677"/>
      <c r="AN1141" s="671">
        <f>'報告書（事業主控）'!AN1141</f>
        <v>0</v>
      </c>
      <c r="AO1141" s="672"/>
      <c r="AP1141" s="672"/>
      <c r="AQ1141" s="672"/>
      <c r="AR1141" s="672"/>
      <c r="AS1141" s="75"/>
      <c r="AT1141" s="85"/>
    </row>
    <row r="1142" spans="2:46" ht="18" customHeight="1">
      <c r="B1142" s="697">
        <f>'報告書（事業主控）'!B1142</f>
        <v>0</v>
      </c>
      <c r="C1142" s="698"/>
      <c r="D1142" s="698"/>
      <c r="E1142" s="698"/>
      <c r="F1142" s="698"/>
      <c r="G1142" s="698"/>
      <c r="H1142" s="698"/>
      <c r="I1142" s="699"/>
      <c r="J1142" s="697">
        <f>'報告書（事業主控）'!J1142</f>
        <v>0</v>
      </c>
      <c r="K1142" s="698"/>
      <c r="L1142" s="698"/>
      <c r="M1142" s="698"/>
      <c r="N1142" s="703"/>
      <c r="O1142" s="110">
        <f>'報告書（事業主控）'!O1142</f>
        <v>0</v>
      </c>
      <c r="P1142" s="92" t="s">
        <v>45</v>
      </c>
      <c r="Q1142" s="110">
        <f>'報告書（事業主控）'!Q1142</f>
        <v>0</v>
      </c>
      <c r="R1142" s="92" t="s">
        <v>46</v>
      </c>
      <c r="S1142" s="110">
        <f>'報告書（事業主控）'!S1142</f>
        <v>0</v>
      </c>
      <c r="T1142" s="705" t="s">
        <v>47</v>
      </c>
      <c r="U1142" s="705"/>
      <c r="V1142" s="707">
        <f>'報告書（事業主控）'!V1142</f>
        <v>0</v>
      </c>
      <c r="W1142" s="708"/>
      <c r="X1142" s="708"/>
      <c r="Y1142" s="97"/>
      <c r="Z1142" s="70"/>
      <c r="AA1142" s="113"/>
      <c r="AB1142" s="113"/>
      <c r="AC1142" s="97"/>
      <c r="AD1142" s="70"/>
      <c r="AE1142" s="113"/>
      <c r="AF1142" s="113"/>
      <c r="AG1142" s="97"/>
      <c r="AH1142" s="674">
        <f>'報告書（事業主控）'!AH1142</f>
        <v>0</v>
      </c>
      <c r="AI1142" s="675"/>
      <c r="AJ1142" s="675"/>
      <c r="AK1142" s="676"/>
      <c r="AL1142" s="70"/>
      <c r="AM1142" s="71"/>
      <c r="AN1142" s="674">
        <f>'報告書（事業主控）'!AN1142</f>
        <v>0</v>
      </c>
      <c r="AO1142" s="675"/>
      <c r="AP1142" s="675"/>
      <c r="AQ1142" s="675"/>
      <c r="AR1142" s="675"/>
      <c r="AS1142" s="114"/>
      <c r="AT1142" s="85"/>
    </row>
    <row r="1143" spans="2:46" ht="18" customHeight="1">
      <c r="B1143" s="700"/>
      <c r="C1143" s="701"/>
      <c r="D1143" s="701"/>
      <c r="E1143" s="701"/>
      <c r="F1143" s="701"/>
      <c r="G1143" s="701"/>
      <c r="H1143" s="701"/>
      <c r="I1143" s="702"/>
      <c r="J1143" s="700"/>
      <c r="K1143" s="701"/>
      <c r="L1143" s="701"/>
      <c r="M1143" s="701"/>
      <c r="N1143" s="704"/>
      <c r="O1143" s="115">
        <f>'報告書（事業主控）'!O1143</f>
        <v>0</v>
      </c>
      <c r="P1143" s="330" t="s">
        <v>45</v>
      </c>
      <c r="Q1143" s="115">
        <f>'報告書（事業主控）'!Q1143</f>
        <v>0</v>
      </c>
      <c r="R1143" s="116" t="s">
        <v>46</v>
      </c>
      <c r="S1143" s="115">
        <f>'報告書（事業主控）'!S1143</f>
        <v>0</v>
      </c>
      <c r="T1143" s="706" t="s">
        <v>48</v>
      </c>
      <c r="U1143" s="706"/>
      <c r="V1143" s="678">
        <f>'報告書（事業主控）'!V1143</f>
        <v>0</v>
      </c>
      <c r="W1143" s="679"/>
      <c r="X1143" s="679"/>
      <c r="Y1143" s="679"/>
      <c r="Z1143" s="678">
        <f>'報告書（事業主控）'!Z1143</f>
        <v>0</v>
      </c>
      <c r="AA1143" s="679"/>
      <c r="AB1143" s="679"/>
      <c r="AC1143" s="679"/>
      <c r="AD1143" s="678">
        <f>'報告書（事業主控）'!AD1143</f>
        <v>0</v>
      </c>
      <c r="AE1143" s="679"/>
      <c r="AF1143" s="679"/>
      <c r="AG1143" s="679"/>
      <c r="AH1143" s="678">
        <f>'報告書（事業主控）'!AH1143</f>
        <v>0</v>
      </c>
      <c r="AI1143" s="679"/>
      <c r="AJ1143" s="679"/>
      <c r="AK1143" s="680"/>
      <c r="AL1143" s="407">
        <f>'報告書（事業主控）'!AL1143</f>
        <v>0</v>
      </c>
      <c r="AM1143" s="677"/>
      <c r="AN1143" s="671">
        <f>'報告書（事業主控）'!AN1143</f>
        <v>0</v>
      </c>
      <c r="AO1143" s="672"/>
      <c r="AP1143" s="672"/>
      <c r="AQ1143" s="672"/>
      <c r="AR1143" s="672"/>
      <c r="AS1143" s="75"/>
      <c r="AT1143" s="85"/>
    </row>
    <row r="1144" spans="2:46" ht="18" customHeight="1">
      <c r="B1144" s="430" t="s">
        <v>134</v>
      </c>
      <c r="C1144" s="431"/>
      <c r="D1144" s="431"/>
      <c r="E1144" s="432"/>
      <c r="F1144" s="688">
        <f>'報告書（事業主控）'!F1144</f>
        <v>0</v>
      </c>
      <c r="G1144" s="689"/>
      <c r="H1144" s="689"/>
      <c r="I1144" s="689"/>
      <c r="J1144" s="689"/>
      <c r="K1144" s="689"/>
      <c r="L1144" s="689"/>
      <c r="M1144" s="689"/>
      <c r="N1144" s="690"/>
      <c r="O1144" s="786" t="s">
        <v>62</v>
      </c>
      <c r="P1144" s="787"/>
      <c r="Q1144" s="787"/>
      <c r="R1144" s="787"/>
      <c r="S1144" s="787"/>
      <c r="T1144" s="787"/>
      <c r="U1144" s="788"/>
      <c r="V1144" s="674">
        <f>'報告書（事業主控）'!V1144</f>
        <v>0</v>
      </c>
      <c r="W1144" s="675"/>
      <c r="X1144" s="675"/>
      <c r="Y1144" s="676"/>
      <c r="Z1144" s="70"/>
      <c r="AA1144" s="113"/>
      <c r="AB1144" s="113"/>
      <c r="AC1144" s="97"/>
      <c r="AD1144" s="70"/>
      <c r="AE1144" s="113"/>
      <c r="AF1144" s="113"/>
      <c r="AG1144" s="97"/>
      <c r="AH1144" s="674">
        <f>'報告書（事業主控）'!AH1144</f>
        <v>0</v>
      </c>
      <c r="AI1144" s="675"/>
      <c r="AJ1144" s="675"/>
      <c r="AK1144" s="676"/>
      <c r="AL1144" s="70"/>
      <c r="AM1144" s="71"/>
      <c r="AN1144" s="674">
        <f>'報告書（事業主控）'!AN1144</f>
        <v>0</v>
      </c>
      <c r="AO1144" s="675"/>
      <c r="AP1144" s="675"/>
      <c r="AQ1144" s="675"/>
      <c r="AR1144" s="675"/>
      <c r="AS1144" s="114"/>
      <c r="AT1144" s="85"/>
    </row>
    <row r="1145" spans="2:46" ht="18" customHeight="1">
      <c r="B1145" s="433"/>
      <c r="C1145" s="434"/>
      <c r="D1145" s="434"/>
      <c r="E1145" s="435"/>
      <c r="F1145" s="691"/>
      <c r="G1145" s="692"/>
      <c r="H1145" s="692"/>
      <c r="I1145" s="692"/>
      <c r="J1145" s="692"/>
      <c r="K1145" s="692"/>
      <c r="L1145" s="692"/>
      <c r="M1145" s="692"/>
      <c r="N1145" s="693"/>
      <c r="O1145" s="789"/>
      <c r="P1145" s="790"/>
      <c r="Q1145" s="790"/>
      <c r="R1145" s="790"/>
      <c r="S1145" s="790"/>
      <c r="T1145" s="790"/>
      <c r="U1145" s="791"/>
      <c r="V1145" s="401">
        <f>'報告書（事業主控）'!V1145</f>
        <v>0</v>
      </c>
      <c r="W1145" s="640"/>
      <c r="X1145" s="640"/>
      <c r="Y1145" s="643"/>
      <c r="Z1145" s="401">
        <f>'報告書（事業主控）'!Z1145</f>
        <v>0</v>
      </c>
      <c r="AA1145" s="641"/>
      <c r="AB1145" s="641"/>
      <c r="AC1145" s="642"/>
      <c r="AD1145" s="401">
        <f>'報告書（事業主控）'!AD1145</f>
        <v>0</v>
      </c>
      <c r="AE1145" s="641"/>
      <c r="AF1145" s="641"/>
      <c r="AG1145" s="642"/>
      <c r="AH1145" s="401">
        <f>'報告書（事業主控）'!AH1145</f>
        <v>0</v>
      </c>
      <c r="AI1145" s="402"/>
      <c r="AJ1145" s="402"/>
      <c r="AK1145" s="402"/>
      <c r="AL1145" s="340"/>
      <c r="AM1145" s="341"/>
      <c r="AN1145" s="401">
        <f>'報告書（事業主控）'!AN1145</f>
        <v>0</v>
      </c>
      <c r="AO1145" s="640"/>
      <c r="AP1145" s="640"/>
      <c r="AQ1145" s="640"/>
      <c r="AR1145" s="640"/>
      <c r="AS1145" s="327"/>
      <c r="AT1145" s="85"/>
    </row>
    <row r="1146" spans="2:46" ht="18" customHeight="1">
      <c r="B1146" s="436"/>
      <c r="C1146" s="437"/>
      <c r="D1146" s="437"/>
      <c r="E1146" s="438"/>
      <c r="F1146" s="694"/>
      <c r="G1146" s="695"/>
      <c r="H1146" s="695"/>
      <c r="I1146" s="695"/>
      <c r="J1146" s="695"/>
      <c r="K1146" s="695"/>
      <c r="L1146" s="695"/>
      <c r="M1146" s="695"/>
      <c r="N1146" s="696"/>
      <c r="O1146" s="792"/>
      <c r="P1146" s="793"/>
      <c r="Q1146" s="793"/>
      <c r="R1146" s="793"/>
      <c r="S1146" s="793"/>
      <c r="T1146" s="793"/>
      <c r="U1146" s="794"/>
      <c r="V1146" s="671">
        <f>'報告書（事業主控）'!V1146</f>
        <v>0</v>
      </c>
      <c r="W1146" s="672"/>
      <c r="X1146" s="672"/>
      <c r="Y1146" s="673"/>
      <c r="Z1146" s="671">
        <f>'報告書（事業主控）'!Z1146</f>
        <v>0</v>
      </c>
      <c r="AA1146" s="672"/>
      <c r="AB1146" s="672"/>
      <c r="AC1146" s="673"/>
      <c r="AD1146" s="671">
        <f>'報告書（事業主控）'!AD1146</f>
        <v>0</v>
      </c>
      <c r="AE1146" s="672"/>
      <c r="AF1146" s="672"/>
      <c r="AG1146" s="673"/>
      <c r="AH1146" s="671">
        <f>'報告書（事業主控）'!AH1146</f>
        <v>0</v>
      </c>
      <c r="AI1146" s="672"/>
      <c r="AJ1146" s="672"/>
      <c r="AK1146" s="673"/>
      <c r="AL1146" s="74"/>
      <c r="AM1146" s="75"/>
      <c r="AN1146" s="671">
        <f>'報告書（事業主控）'!AN1146</f>
        <v>0</v>
      </c>
      <c r="AO1146" s="672"/>
      <c r="AP1146" s="672"/>
      <c r="AQ1146" s="672"/>
      <c r="AR1146" s="672"/>
      <c r="AS1146" s="75"/>
      <c r="AT1146" s="85"/>
    </row>
    <row r="1147" spans="2:46" ht="18" customHeight="1">
      <c r="AN1147" s="670">
        <f>'報告書（事業主控）'!AN1147:AR1147</f>
        <v>0</v>
      </c>
      <c r="AO1147" s="670"/>
      <c r="AP1147" s="670"/>
      <c r="AQ1147" s="670"/>
      <c r="AR1147" s="670"/>
      <c r="AS1147" s="85"/>
      <c r="AT1147" s="85"/>
    </row>
    <row r="1148" spans="2:46" ht="31.5" customHeight="1">
      <c r="AN1148" s="132"/>
      <c r="AO1148" s="132"/>
      <c r="AP1148" s="132"/>
      <c r="AQ1148" s="132"/>
      <c r="AR1148" s="132"/>
      <c r="AS1148" s="85"/>
      <c r="AT1148" s="85"/>
    </row>
    <row r="1149" spans="2:46" ht="7.5" customHeight="1">
      <c r="X1149" s="84"/>
      <c r="Y1149" s="84"/>
      <c r="Z1149" s="85"/>
      <c r="AA1149" s="85"/>
      <c r="AB1149" s="85"/>
      <c r="AC1149" s="85"/>
      <c r="AD1149" s="85"/>
      <c r="AE1149" s="85"/>
      <c r="AF1149" s="85"/>
      <c r="AG1149" s="85"/>
      <c r="AH1149" s="85"/>
      <c r="AI1149" s="85"/>
      <c r="AJ1149" s="85"/>
      <c r="AK1149" s="85"/>
      <c r="AL1149" s="85"/>
      <c r="AM1149" s="85"/>
      <c r="AN1149" s="85"/>
      <c r="AO1149" s="85"/>
      <c r="AP1149" s="85"/>
      <c r="AQ1149" s="85"/>
      <c r="AR1149" s="85"/>
      <c r="AS1149" s="85"/>
    </row>
    <row r="1150" spans="2:46" ht="10.5" customHeight="1">
      <c r="X1150" s="84"/>
      <c r="Y1150" s="84"/>
      <c r="Z1150" s="85"/>
      <c r="AA1150" s="85"/>
      <c r="AB1150" s="85"/>
      <c r="AC1150" s="85"/>
      <c r="AD1150" s="85"/>
      <c r="AE1150" s="85"/>
      <c r="AF1150" s="85"/>
      <c r="AG1150" s="85"/>
      <c r="AH1150" s="85"/>
      <c r="AI1150" s="85"/>
      <c r="AJ1150" s="85"/>
      <c r="AK1150" s="85"/>
      <c r="AL1150" s="85"/>
      <c r="AM1150" s="85"/>
      <c r="AN1150" s="85"/>
      <c r="AO1150" s="85"/>
      <c r="AP1150" s="85"/>
      <c r="AQ1150" s="85"/>
      <c r="AR1150" s="85"/>
      <c r="AS1150" s="85"/>
    </row>
    <row r="1151" spans="2:46" ht="5.25" customHeight="1">
      <c r="X1151" s="84"/>
      <c r="Y1151" s="84"/>
      <c r="Z1151" s="85"/>
      <c r="AA1151" s="85"/>
      <c r="AB1151" s="85"/>
      <c r="AC1151" s="85"/>
      <c r="AD1151" s="85"/>
      <c r="AE1151" s="85"/>
      <c r="AF1151" s="85"/>
      <c r="AG1151" s="85"/>
      <c r="AH1151" s="85"/>
      <c r="AI1151" s="85"/>
      <c r="AJ1151" s="85"/>
      <c r="AK1151" s="85"/>
      <c r="AL1151" s="85"/>
      <c r="AM1151" s="85"/>
      <c r="AN1151" s="85"/>
      <c r="AO1151" s="85"/>
      <c r="AP1151" s="85"/>
      <c r="AQ1151" s="85"/>
      <c r="AR1151" s="85"/>
      <c r="AS1151" s="85"/>
    </row>
    <row r="1152" spans="2:46" ht="5.25" customHeight="1">
      <c r="X1152" s="84"/>
      <c r="Y1152" s="84"/>
      <c r="Z1152" s="85"/>
      <c r="AA1152" s="85"/>
      <c r="AB1152" s="85"/>
      <c r="AC1152" s="85"/>
      <c r="AD1152" s="85"/>
      <c r="AE1152" s="85"/>
      <c r="AF1152" s="85"/>
      <c r="AG1152" s="85"/>
      <c r="AH1152" s="85"/>
      <c r="AI1152" s="85"/>
      <c r="AJ1152" s="85"/>
      <c r="AK1152" s="85"/>
      <c r="AL1152" s="85"/>
      <c r="AM1152" s="85"/>
      <c r="AN1152" s="85"/>
      <c r="AO1152" s="85"/>
      <c r="AP1152" s="85"/>
      <c r="AQ1152" s="85"/>
      <c r="AR1152" s="85"/>
      <c r="AS1152" s="85"/>
    </row>
    <row r="1153" spans="2:46" ht="5.25" customHeight="1">
      <c r="X1153" s="84"/>
      <c r="Y1153" s="84"/>
      <c r="Z1153" s="85"/>
      <c r="AA1153" s="85"/>
      <c r="AB1153" s="85"/>
      <c r="AC1153" s="85"/>
      <c r="AD1153" s="85"/>
      <c r="AE1153" s="85"/>
      <c r="AF1153" s="85"/>
      <c r="AG1153" s="85"/>
      <c r="AH1153" s="85"/>
      <c r="AI1153" s="85"/>
      <c r="AJ1153" s="85"/>
      <c r="AK1153" s="85"/>
      <c r="AL1153" s="85"/>
      <c r="AM1153" s="85"/>
      <c r="AN1153" s="85"/>
      <c r="AO1153" s="85"/>
      <c r="AP1153" s="85"/>
      <c r="AQ1153" s="85"/>
      <c r="AR1153" s="85"/>
      <c r="AS1153" s="85"/>
    </row>
    <row r="1154" spans="2:46" ht="5.25" customHeight="1">
      <c r="X1154" s="84"/>
      <c r="Y1154" s="84"/>
      <c r="Z1154" s="85"/>
      <c r="AA1154" s="85"/>
      <c r="AB1154" s="85"/>
      <c r="AC1154" s="85"/>
      <c r="AD1154" s="85"/>
      <c r="AE1154" s="85"/>
      <c r="AF1154" s="85"/>
      <c r="AG1154" s="85"/>
      <c r="AH1154" s="85"/>
      <c r="AI1154" s="85"/>
      <c r="AJ1154" s="85"/>
      <c r="AK1154" s="85"/>
      <c r="AL1154" s="85"/>
      <c r="AM1154" s="85"/>
      <c r="AN1154" s="85"/>
      <c r="AO1154" s="85"/>
      <c r="AP1154" s="85"/>
      <c r="AQ1154" s="85"/>
      <c r="AR1154" s="85"/>
      <c r="AS1154" s="85"/>
    </row>
    <row r="1155" spans="2:46" ht="17.25" customHeight="1">
      <c r="B1155" s="86" t="s">
        <v>50</v>
      </c>
      <c r="L1155" s="85"/>
      <c r="M1155" s="85"/>
      <c r="N1155" s="85"/>
      <c r="O1155" s="85"/>
      <c r="P1155" s="85"/>
      <c r="Q1155" s="85"/>
      <c r="R1155" s="85"/>
      <c r="S1155" s="87"/>
      <c r="T1155" s="87"/>
      <c r="U1155" s="87"/>
      <c r="V1155" s="87"/>
      <c r="W1155" s="87"/>
      <c r="X1155" s="85"/>
      <c r="Y1155" s="85"/>
      <c r="Z1155" s="85"/>
      <c r="AA1155" s="85"/>
      <c r="AB1155" s="85"/>
      <c r="AC1155" s="85"/>
      <c r="AL1155" s="88"/>
      <c r="AM1155" s="88"/>
      <c r="AN1155" s="88"/>
      <c r="AO1155" s="88"/>
    </row>
    <row r="1156" spans="2:46" ht="12.75" customHeight="1">
      <c r="L1156" s="85"/>
      <c r="M1156" s="89"/>
      <c r="N1156" s="89"/>
      <c r="O1156" s="89"/>
      <c r="P1156" s="89"/>
      <c r="Q1156" s="89"/>
      <c r="R1156" s="89"/>
      <c r="S1156" s="89"/>
      <c r="T1156" s="90"/>
      <c r="U1156" s="90"/>
      <c r="V1156" s="90"/>
      <c r="W1156" s="90"/>
      <c r="X1156" s="90"/>
      <c r="Y1156" s="90"/>
      <c r="Z1156" s="90"/>
      <c r="AA1156" s="89"/>
      <c r="AB1156" s="89"/>
      <c r="AC1156" s="89"/>
      <c r="AL1156" s="88"/>
      <c r="AM1156" s="850" t="s">
        <v>327</v>
      </c>
      <c r="AN1156" s="851"/>
      <c r="AO1156" s="851"/>
      <c r="AP1156" s="852"/>
    </row>
    <row r="1157" spans="2:46" ht="12.75" customHeight="1">
      <c r="L1157" s="85"/>
      <c r="M1157" s="89"/>
      <c r="N1157" s="89"/>
      <c r="O1157" s="89"/>
      <c r="P1157" s="89"/>
      <c r="Q1157" s="89"/>
      <c r="R1157" s="89"/>
      <c r="S1157" s="89"/>
      <c r="T1157" s="90"/>
      <c r="U1157" s="90"/>
      <c r="V1157" s="90"/>
      <c r="W1157" s="90"/>
      <c r="X1157" s="90"/>
      <c r="Y1157" s="90"/>
      <c r="Z1157" s="90"/>
      <c r="AA1157" s="89"/>
      <c r="AB1157" s="89"/>
      <c r="AC1157" s="89"/>
      <c r="AL1157" s="88"/>
      <c r="AM1157" s="853"/>
      <c r="AN1157" s="854"/>
      <c r="AO1157" s="854"/>
      <c r="AP1157" s="855"/>
    </row>
    <row r="1158" spans="2:46" ht="12.75" customHeight="1">
      <c r="L1158" s="85"/>
      <c r="M1158" s="89"/>
      <c r="N1158" s="89"/>
      <c r="O1158" s="89"/>
      <c r="P1158" s="89"/>
      <c r="Q1158" s="89"/>
      <c r="R1158" s="89"/>
      <c r="S1158" s="89"/>
      <c r="T1158" s="89"/>
      <c r="U1158" s="89"/>
      <c r="V1158" s="89"/>
      <c r="W1158" s="89"/>
      <c r="X1158" s="89"/>
      <c r="Y1158" s="89"/>
      <c r="Z1158" s="89"/>
      <c r="AA1158" s="89"/>
      <c r="AB1158" s="89"/>
      <c r="AC1158" s="89"/>
      <c r="AL1158" s="88"/>
      <c r="AM1158" s="88"/>
      <c r="AN1158" s="396"/>
      <c r="AO1158" s="396"/>
    </row>
    <row r="1159" spans="2:46" ht="6" customHeight="1">
      <c r="L1159" s="85"/>
      <c r="M1159" s="89"/>
      <c r="N1159" s="89"/>
      <c r="O1159" s="89"/>
      <c r="P1159" s="89"/>
      <c r="Q1159" s="89"/>
      <c r="R1159" s="89"/>
      <c r="S1159" s="89"/>
      <c r="T1159" s="89"/>
      <c r="U1159" s="89"/>
      <c r="V1159" s="89"/>
      <c r="W1159" s="89"/>
      <c r="X1159" s="89"/>
      <c r="Y1159" s="89"/>
      <c r="Z1159" s="89"/>
      <c r="AA1159" s="89"/>
      <c r="AB1159" s="89"/>
      <c r="AC1159" s="89"/>
      <c r="AL1159" s="88"/>
      <c r="AM1159" s="88"/>
    </row>
    <row r="1160" spans="2:46" ht="12.75" customHeight="1">
      <c r="B1160" s="725" t="s">
        <v>2</v>
      </c>
      <c r="C1160" s="726"/>
      <c r="D1160" s="726"/>
      <c r="E1160" s="726"/>
      <c r="F1160" s="726"/>
      <c r="G1160" s="726"/>
      <c r="H1160" s="726"/>
      <c r="I1160" s="726"/>
      <c r="J1160" s="750" t="s">
        <v>10</v>
      </c>
      <c r="K1160" s="750"/>
      <c r="L1160" s="91" t="s">
        <v>3</v>
      </c>
      <c r="M1160" s="750" t="s">
        <v>11</v>
      </c>
      <c r="N1160" s="750"/>
      <c r="O1160" s="756" t="s">
        <v>12</v>
      </c>
      <c r="P1160" s="750"/>
      <c r="Q1160" s="750"/>
      <c r="R1160" s="750"/>
      <c r="S1160" s="750"/>
      <c r="T1160" s="750"/>
      <c r="U1160" s="750" t="s">
        <v>13</v>
      </c>
      <c r="V1160" s="750"/>
      <c r="W1160" s="750"/>
      <c r="X1160" s="85"/>
      <c r="Y1160" s="85"/>
      <c r="Z1160" s="85"/>
      <c r="AA1160" s="85"/>
      <c r="AB1160" s="85"/>
      <c r="AC1160" s="85"/>
      <c r="AD1160" s="92"/>
      <c r="AE1160" s="92"/>
      <c r="AF1160" s="92"/>
      <c r="AG1160" s="92"/>
      <c r="AH1160" s="92"/>
      <c r="AI1160" s="92"/>
      <c r="AJ1160" s="92"/>
      <c r="AK1160" s="85"/>
      <c r="AL1160" s="520">
        <f ca="1">$AL$9</f>
        <v>30</v>
      </c>
      <c r="AM1160" s="521"/>
      <c r="AN1160" s="681" t="s">
        <v>4</v>
      </c>
      <c r="AO1160" s="681"/>
      <c r="AP1160" s="521">
        <v>29</v>
      </c>
      <c r="AQ1160" s="521"/>
      <c r="AR1160" s="681" t="s">
        <v>5</v>
      </c>
      <c r="AS1160" s="747"/>
      <c r="AT1160" s="85"/>
    </row>
    <row r="1161" spans="2:46" ht="13.5" customHeight="1">
      <c r="B1161" s="726"/>
      <c r="C1161" s="726"/>
      <c r="D1161" s="726"/>
      <c r="E1161" s="726"/>
      <c r="F1161" s="726"/>
      <c r="G1161" s="726"/>
      <c r="H1161" s="726"/>
      <c r="I1161" s="726"/>
      <c r="J1161" s="535">
        <f>$J$10</f>
        <v>0</v>
      </c>
      <c r="K1161" s="473">
        <f>$K$10</f>
        <v>0</v>
      </c>
      <c r="L1161" s="537">
        <f>$L$10</f>
        <v>0</v>
      </c>
      <c r="M1161" s="476">
        <f>$M$10</f>
        <v>0</v>
      </c>
      <c r="N1161" s="473">
        <f>$N$10</f>
        <v>0</v>
      </c>
      <c r="O1161" s="476">
        <f>$O$10</f>
        <v>0</v>
      </c>
      <c r="P1161" s="470">
        <f>$P$10</f>
        <v>0</v>
      </c>
      <c r="Q1161" s="470">
        <f>$Q$10</f>
        <v>0</v>
      </c>
      <c r="R1161" s="470">
        <f>$R$10</f>
        <v>0</v>
      </c>
      <c r="S1161" s="470">
        <f>$S$10</f>
        <v>0</v>
      </c>
      <c r="T1161" s="473">
        <f>$T$10</f>
        <v>0</v>
      </c>
      <c r="U1161" s="476">
        <f>$U$10</f>
        <v>0</v>
      </c>
      <c r="V1161" s="470">
        <f>$V$10</f>
        <v>0</v>
      </c>
      <c r="W1161" s="473">
        <f>$W$10</f>
        <v>0</v>
      </c>
      <c r="X1161" s="85"/>
      <c r="Y1161" s="85"/>
      <c r="Z1161" s="85"/>
      <c r="AA1161" s="85"/>
      <c r="AB1161" s="85"/>
      <c r="AC1161" s="85"/>
      <c r="AD1161" s="92"/>
      <c r="AE1161" s="92"/>
      <c r="AF1161" s="92"/>
      <c r="AG1161" s="92"/>
      <c r="AH1161" s="92"/>
      <c r="AI1161" s="92"/>
      <c r="AJ1161" s="92"/>
      <c r="AK1161" s="85"/>
      <c r="AL1161" s="522"/>
      <c r="AM1161" s="523"/>
      <c r="AN1161" s="682"/>
      <c r="AO1161" s="682"/>
      <c r="AP1161" s="523"/>
      <c r="AQ1161" s="523"/>
      <c r="AR1161" s="682"/>
      <c r="AS1161" s="764"/>
      <c r="AT1161" s="85"/>
    </row>
    <row r="1162" spans="2:46" ht="9" customHeight="1">
      <c r="B1162" s="726"/>
      <c r="C1162" s="726"/>
      <c r="D1162" s="726"/>
      <c r="E1162" s="726"/>
      <c r="F1162" s="726"/>
      <c r="G1162" s="726"/>
      <c r="H1162" s="726"/>
      <c r="I1162" s="726"/>
      <c r="J1162" s="536"/>
      <c r="K1162" s="474"/>
      <c r="L1162" s="538"/>
      <c r="M1162" s="477"/>
      <c r="N1162" s="474"/>
      <c r="O1162" s="477"/>
      <c r="P1162" s="471"/>
      <c r="Q1162" s="471"/>
      <c r="R1162" s="471"/>
      <c r="S1162" s="471"/>
      <c r="T1162" s="474"/>
      <c r="U1162" s="477"/>
      <c r="V1162" s="471"/>
      <c r="W1162" s="474"/>
      <c r="X1162" s="85"/>
      <c r="Y1162" s="85"/>
      <c r="Z1162" s="85"/>
      <c r="AA1162" s="85"/>
      <c r="AB1162" s="85"/>
      <c r="AC1162" s="85"/>
      <c r="AD1162" s="92"/>
      <c r="AE1162" s="92"/>
      <c r="AF1162" s="92"/>
      <c r="AG1162" s="92"/>
      <c r="AH1162" s="92"/>
      <c r="AI1162" s="92"/>
      <c r="AJ1162" s="92"/>
      <c r="AK1162" s="85"/>
      <c r="AL1162" s="524"/>
      <c r="AM1162" s="525"/>
      <c r="AN1162" s="683"/>
      <c r="AO1162" s="683"/>
      <c r="AP1162" s="525"/>
      <c r="AQ1162" s="525"/>
      <c r="AR1162" s="683"/>
      <c r="AS1162" s="749"/>
      <c r="AT1162" s="85"/>
    </row>
    <row r="1163" spans="2:46" ht="6" customHeight="1">
      <c r="B1163" s="727"/>
      <c r="C1163" s="727"/>
      <c r="D1163" s="727"/>
      <c r="E1163" s="727"/>
      <c r="F1163" s="727"/>
      <c r="G1163" s="727"/>
      <c r="H1163" s="727"/>
      <c r="I1163" s="727"/>
      <c r="J1163" s="536"/>
      <c r="K1163" s="475"/>
      <c r="L1163" s="539"/>
      <c r="M1163" s="478"/>
      <c r="N1163" s="475"/>
      <c r="O1163" s="478"/>
      <c r="P1163" s="472"/>
      <c r="Q1163" s="472"/>
      <c r="R1163" s="472"/>
      <c r="S1163" s="472"/>
      <c r="T1163" s="475"/>
      <c r="U1163" s="478"/>
      <c r="V1163" s="472"/>
      <c r="W1163" s="475"/>
      <c r="X1163" s="85"/>
      <c r="Y1163" s="85"/>
      <c r="Z1163" s="85"/>
      <c r="AA1163" s="85"/>
      <c r="AB1163" s="85"/>
      <c r="AC1163" s="85"/>
      <c r="AD1163" s="85"/>
      <c r="AE1163" s="85"/>
      <c r="AF1163" s="85"/>
      <c r="AG1163" s="85"/>
      <c r="AH1163" s="85"/>
      <c r="AI1163" s="85"/>
      <c r="AJ1163" s="85"/>
      <c r="AK1163" s="85"/>
      <c r="AT1163" s="85"/>
    </row>
    <row r="1164" spans="2:46" ht="15" customHeight="1">
      <c r="B1164" s="709" t="s">
        <v>51</v>
      </c>
      <c r="C1164" s="710"/>
      <c r="D1164" s="710"/>
      <c r="E1164" s="710"/>
      <c r="F1164" s="710"/>
      <c r="G1164" s="710"/>
      <c r="H1164" s="710"/>
      <c r="I1164" s="711"/>
      <c r="J1164" s="709" t="s">
        <v>6</v>
      </c>
      <c r="K1164" s="710"/>
      <c r="L1164" s="710"/>
      <c r="M1164" s="710"/>
      <c r="N1164" s="718"/>
      <c r="O1164" s="721" t="s">
        <v>52</v>
      </c>
      <c r="P1164" s="710"/>
      <c r="Q1164" s="710"/>
      <c r="R1164" s="710"/>
      <c r="S1164" s="710"/>
      <c r="T1164" s="710"/>
      <c r="U1164" s="711"/>
      <c r="V1164" s="93" t="s">
        <v>53</v>
      </c>
      <c r="W1164" s="94"/>
      <c r="X1164" s="94"/>
      <c r="Y1164" s="724" t="s">
        <v>54</v>
      </c>
      <c r="Z1164" s="724"/>
      <c r="AA1164" s="724"/>
      <c r="AB1164" s="724"/>
      <c r="AC1164" s="724"/>
      <c r="AD1164" s="724"/>
      <c r="AE1164" s="724"/>
      <c r="AF1164" s="724"/>
      <c r="AG1164" s="724"/>
      <c r="AH1164" s="724"/>
      <c r="AI1164" s="94"/>
      <c r="AJ1164" s="94"/>
      <c r="AK1164" s="95"/>
      <c r="AL1164" s="785" t="s">
        <v>55</v>
      </c>
      <c r="AM1164" s="785"/>
      <c r="AN1164" s="777" t="s">
        <v>61</v>
      </c>
      <c r="AO1164" s="777"/>
      <c r="AP1164" s="777"/>
      <c r="AQ1164" s="777"/>
      <c r="AR1164" s="777"/>
      <c r="AS1164" s="778"/>
      <c r="AT1164" s="85"/>
    </row>
    <row r="1165" spans="2:46" ht="13.5" customHeight="1">
      <c r="B1165" s="712"/>
      <c r="C1165" s="713"/>
      <c r="D1165" s="713"/>
      <c r="E1165" s="713"/>
      <c r="F1165" s="713"/>
      <c r="G1165" s="713"/>
      <c r="H1165" s="713"/>
      <c r="I1165" s="714"/>
      <c r="J1165" s="712"/>
      <c r="K1165" s="713"/>
      <c r="L1165" s="713"/>
      <c r="M1165" s="713"/>
      <c r="N1165" s="719"/>
      <c r="O1165" s="722"/>
      <c r="P1165" s="713"/>
      <c r="Q1165" s="713"/>
      <c r="R1165" s="713"/>
      <c r="S1165" s="713"/>
      <c r="T1165" s="713"/>
      <c r="U1165" s="714"/>
      <c r="V1165" s="728" t="s">
        <v>7</v>
      </c>
      <c r="W1165" s="729"/>
      <c r="X1165" s="729"/>
      <c r="Y1165" s="730"/>
      <c r="Z1165" s="734" t="s">
        <v>16</v>
      </c>
      <c r="AA1165" s="735"/>
      <c r="AB1165" s="735"/>
      <c r="AC1165" s="736"/>
      <c r="AD1165" s="740" t="s">
        <v>17</v>
      </c>
      <c r="AE1165" s="741"/>
      <c r="AF1165" s="741"/>
      <c r="AG1165" s="742"/>
      <c r="AH1165" s="746" t="s">
        <v>135</v>
      </c>
      <c r="AI1165" s="681"/>
      <c r="AJ1165" s="681"/>
      <c r="AK1165" s="747"/>
      <c r="AL1165" s="684" t="s">
        <v>18</v>
      </c>
      <c r="AM1165" s="685"/>
      <c r="AN1165" s="757" t="s">
        <v>19</v>
      </c>
      <c r="AO1165" s="758"/>
      <c r="AP1165" s="758"/>
      <c r="AQ1165" s="758"/>
      <c r="AR1165" s="759"/>
      <c r="AS1165" s="760"/>
      <c r="AT1165" s="85"/>
    </row>
    <row r="1166" spans="2:46" ht="13.5" customHeight="1">
      <c r="B1166" s="808"/>
      <c r="C1166" s="809"/>
      <c r="D1166" s="809"/>
      <c r="E1166" s="809"/>
      <c r="F1166" s="809"/>
      <c r="G1166" s="809"/>
      <c r="H1166" s="809"/>
      <c r="I1166" s="810"/>
      <c r="J1166" s="808"/>
      <c r="K1166" s="809"/>
      <c r="L1166" s="809"/>
      <c r="M1166" s="809"/>
      <c r="N1166" s="811"/>
      <c r="O1166" s="820"/>
      <c r="P1166" s="809"/>
      <c r="Q1166" s="809"/>
      <c r="R1166" s="809"/>
      <c r="S1166" s="809"/>
      <c r="T1166" s="809"/>
      <c r="U1166" s="810"/>
      <c r="V1166" s="731"/>
      <c r="W1166" s="732"/>
      <c r="X1166" s="732"/>
      <c r="Y1166" s="733"/>
      <c r="Z1166" s="737"/>
      <c r="AA1166" s="738"/>
      <c r="AB1166" s="738"/>
      <c r="AC1166" s="739"/>
      <c r="AD1166" s="743"/>
      <c r="AE1166" s="744"/>
      <c r="AF1166" s="744"/>
      <c r="AG1166" s="745"/>
      <c r="AH1166" s="748"/>
      <c r="AI1166" s="683"/>
      <c r="AJ1166" s="683"/>
      <c r="AK1166" s="749"/>
      <c r="AL1166" s="686"/>
      <c r="AM1166" s="687"/>
      <c r="AN1166" s="799"/>
      <c r="AO1166" s="799"/>
      <c r="AP1166" s="799"/>
      <c r="AQ1166" s="799"/>
      <c r="AR1166" s="799"/>
      <c r="AS1166" s="800"/>
      <c r="AT1166" s="85"/>
    </row>
    <row r="1167" spans="2:46" ht="18" customHeight="1">
      <c r="B1167" s="751">
        <f>'報告書（事業主控）'!B1167</f>
        <v>0</v>
      </c>
      <c r="C1167" s="752"/>
      <c r="D1167" s="752"/>
      <c r="E1167" s="752"/>
      <c r="F1167" s="752"/>
      <c r="G1167" s="752"/>
      <c r="H1167" s="752"/>
      <c r="I1167" s="753"/>
      <c r="J1167" s="751">
        <f>'報告書（事業主控）'!J1167</f>
        <v>0</v>
      </c>
      <c r="K1167" s="752"/>
      <c r="L1167" s="752"/>
      <c r="M1167" s="752"/>
      <c r="N1167" s="754"/>
      <c r="O1167" s="106">
        <f>'報告書（事業主控）'!O1167</f>
        <v>0</v>
      </c>
      <c r="P1167" s="107" t="s">
        <v>45</v>
      </c>
      <c r="Q1167" s="106">
        <f>'報告書（事業主控）'!Q1167</f>
        <v>0</v>
      </c>
      <c r="R1167" s="107" t="s">
        <v>46</v>
      </c>
      <c r="S1167" s="106">
        <f>'報告書（事業主控）'!S1167</f>
        <v>0</v>
      </c>
      <c r="T1167" s="755" t="s">
        <v>47</v>
      </c>
      <c r="U1167" s="755"/>
      <c r="V1167" s="707">
        <f>'報告書（事業主控）'!V1167</f>
        <v>0</v>
      </c>
      <c r="W1167" s="708"/>
      <c r="X1167" s="708"/>
      <c r="Y1167" s="96" t="s">
        <v>8</v>
      </c>
      <c r="Z1167" s="70"/>
      <c r="AA1167" s="113"/>
      <c r="AB1167" s="113"/>
      <c r="AC1167" s="96" t="s">
        <v>8</v>
      </c>
      <c r="AD1167" s="70"/>
      <c r="AE1167" s="113"/>
      <c r="AF1167" s="113"/>
      <c r="AG1167" s="96" t="s">
        <v>8</v>
      </c>
      <c r="AH1167" s="815">
        <f>'報告書（事業主控）'!AH1167</f>
        <v>0</v>
      </c>
      <c r="AI1167" s="816"/>
      <c r="AJ1167" s="816"/>
      <c r="AK1167" s="817"/>
      <c r="AL1167" s="70"/>
      <c r="AM1167" s="71"/>
      <c r="AN1167" s="674">
        <f>'報告書（事業主控）'!AN1167</f>
        <v>0</v>
      </c>
      <c r="AO1167" s="675"/>
      <c r="AP1167" s="675"/>
      <c r="AQ1167" s="675"/>
      <c r="AR1167" s="675"/>
      <c r="AS1167" s="109" t="s">
        <v>8</v>
      </c>
      <c r="AT1167" s="85"/>
    </row>
    <row r="1168" spans="2:46" ht="18" customHeight="1">
      <c r="B1168" s="700"/>
      <c r="C1168" s="701"/>
      <c r="D1168" s="701"/>
      <c r="E1168" s="701"/>
      <c r="F1168" s="701"/>
      <c r="G1168" s="701"/>
      <c r="H1168" s="701"/>
      <c r="I1168" s="702"/>
      <c r="J1168" s="700"/>
      <c r="K1168" s="701"/>
      <c r="L1168" s="701"/>
      <c r="M1168" s="701"/>
      <c r="N1168" s="704"/>
      <c r="O1168" s="115">
        <f>'報告書（事業主控）'!O1168</f>
        <v>0</v>
      </c>
      <c r="P1168" s="116" t="s">
        <v>45</v>
      </c>
      <c r="Q1168" s="115">
        <f>'報告書（事業主控）'!Q1168</f>
        <v>0</v>
      </c>
      <c r="R1168" s="116" t="s">
        <v>46</v>
      </c>
      <c r="S1168" s="115">
        <f>'報告書（事業主控）'!S1168</f>
        <v>0</v>
      </c>
      <c r="T1168" s="706" t="s">
        <v>48</v>
      </c>
      <c r="U1168" s="706"/>
      <c r="V1168" s="671">
        <f>'報告書（事業主控）'!V1168</f>
        <v>0</v>
      </c>
      <c r="W1168" s="672"/>
      <c r="X1168" s="672"/>
      <c r="Y1168" s="672"/>
      <c r="Z1168" s="671">
        <f>'報告書（事業主控）'!Z1168</f>
        <v>0</v>
      </c>
      <c r="AA1168" s="672"/>
      <c r="AB1168" s="672"/>
      <c r="AC1168" s="672"/>
      <c r="AD1168" s="671">
        <f>'報告書（事業主控）'!AD1168</f>
        <v>0</v>
      </c>
      <c r="AE1168" s="672"/>
      <c r="AF1168" s="672"/>
      <c r="AG1168" s="672"/>
      <c r="AH1168" s="671">
        <f>'報告書（事業主控）'!AH1168</f>
        <v>0</v>
      </c>
      <c r="AI1168" s="672"/>
      <c r="AJ1168" s="672"/>
      <c r="AK1168" s="673"/>
      <c r="AL1168" s="407">
        <f>'報告書（事業主控）'!AL1168</f>
        <v>0</v>
      </c>
      <c r="AM1168" s="677"/>
      <c r="AN1168" s="671">
        <f>'報告書（事業主控）'!AN1168</f>
        <v>0</v>
      </c>
      <c r="AO1168" s="672"/>
      <c r="AP1168" s="672"/>
      <c r="AQ1168" s="672"/>
      <c r="AR1168" s="672"/>
      <c r="AS1168" s="75"/>
      <c r="AT1168" s="85"/>
    </row>
    <row r="1169" spans="2:46" ht="18" customHeight="1">
      <c r="B1169" s="697">
        <f>'報告書（事業主控）'!B1169</f>
        <v>0</v>
      </c>
      <c r="C1169" s="698"/>
      <c r="D1169" s="698"/>
      <c r="E1169" s="698"/>
      <c r="F1169" s="698"/>
      <c r="G1169" s="698"/>
      <c r="H1169" s="698"/>
      <c r="I1169" s="699"/>
      <c r="J1169" s="697">
        <f>'報告書（事業主控）'!J1169</f>
        <v>0</v>
      </c>
      <c r="K1169" s="698"/>
      <c r="L1169" s="698"/>
      <c r="M1169" s="698"/>
      <c r="N1169" s="703"/>
      <c r="O1169" s="110">
        <f>'報告書（事業主控）'!O1169</f>
        <v>0</v>
      </c>
      <c r="P1169" s="92" t="s">
        <v>45</v>
      </c>
      <c r="Q1169" s="110">
        <f>'報告書（事業主控）'!Q1169</f>
        <v>0</v>
      </c>
      <c r="R1169" s="92" t="s">
        <v>46</v>
      </c>
      <c r="S1169" s="110">
        <f>'報告書（事業主控）'!S1169</f>
        <v>0</v>
      </c>
      <c r="T1169" s="705" t="s">
        <v>47</v>
      </c>
      <c r="U1169" s="705"/>
      <c r="V1169" s="707">
        <f>'報告書（事業主控）'!V1169</f>
        <v>0</v>
      </c>
      <c r="W1169" s="708"/>
      <c r="X1169" s="708"/>
      <c r="Y1169" s="97"/>
      <c r="Z1169" s="70"/>
      <c r="AA1169" s="113"/>
      <c r="AB1169" s="113"/>
      <c r="AC1169" s="97"/>
      <c r="AD1169" s="70"/>
      <c r="AE1169" s="113"/>
      <c r="AF1169" s="113"/>
      <c r="AG1169" s="97"/>
      <c r="AH1169" s="674">
        <f>'報告書（事業主控）'!AH1169</f>
        <v>0</v>
      </c>
      <c r="AI1169" s="675"/>
      <c r="AJ1169" s="675"/>
      <c r="AK1169" s="676"/>
      <c r="AL1169" s="70"/>
      <c r="AM1169" s="71"/>
      <c r="AN1169" s="674">
        <f>'報告書（事業主控）'!AN1169</f>
        <v>0</v>
      </c>
      <c r="AO1169" s="675"/>
      <c r="AP1169" s="675"/>
      <c r="AQ1169" s="675"/>
      <c r="AR1169" s="675"/>
      <c r="AS1169" s="114"/>
      <c r="AT1169" s="85"/>
    </row>
    <row r="1170" spans="2:46" ht="18" customHeight="1">
      <c r="B1170" s="700"/>
      <c r="C1170" s="701"/>
      <c r="D1170" s="701"/>
      <c r="E1170" s="701"/>
      <c r="F1170" s="701"/>
      <c r="G1170" s="701"/>
      <c r="H1170" s="701"/>
      <c r="I1170" s="702"/>
      <c r="J1170" s="700"/>
      <c r="K1170" s="701"/>
      <c r="L1170" s="701"/>
      <c r="M1170" s="701"/>
      <c r="N1170" s="704"/>
      <c r="O1170" s="115">
        <f>'報告書（事業主控）'!O1170</f>
        <v>0</v>
      </c>
      <c r="P1170" s="116" t="s">
        <v>45</v>
      </c>
      <c r="Q1170" s="115">
        <f>'報告書（事業主控）'!Q1170</f>
        <v>0</v>
      </c>
      <c r="R1170" s="116" t="s">
        <v>46</v>
      </c>
      <c r="S1170" s="115">
        <f>'報告書（事業主控）'!S1170</f>
        <v>0</v>
      </c>
      <c r="T1170" s="706" t="s">
        <v>48</v>
      </c>
      <c r="U1170" s="706"/>
      <c r="V1170" s="678">
        <f>'報告書（事業主控）'!V1170</f>
        <v>0</v>
      </c>
      <c r="W1170" s="679"/>
      <c r="X1170" s="679"/>
      <c r="Y1170" s="679"/>
      <c r="Z1170" s="678">
        <f>'報告書（事業主控）'!Z1170</f>
        <v>0</v>
      </c>
      <c r="AA1170" s="679"/>
      <c r="AB1170" s="679"/>
      <c r="AC1170" s="679"/>
      <c r="AD1170" s="678">
        <f>'報告書（事業主控）'!AD1170</f>
        <v>0</v>
      </c>
      <c r="AE1170" s="679"/>
      <c r="AF1170" s="679"/>
      <c r="AG1170" s="679"/>
      <c r="AH1170" s="678">
        <f>'報告書（事業主控）'!AH1170</f>
        <v>0</v>
      </c>
      <c r="AI1170" s="679"/>
      <c r="AJ1170" s="679"/>
      <c r="AK1170" s="680"/>
      <c r="AL1170" s="407">
        <f>'報告書（事業主控）'!AL1170</f>
        <v>0</v>
      </c>
      <c r="AM1170" s="677"/>
      <c r="AN1170" s="671">
        <f>'報告書（事業主控）'!AN1170</f>
        <v>0</v>
      </c>
      <c r="AO1170" s="672"/>
      <c r="AP1170" s="672"/>
      <c r="AQ1170" s="672"/>
      <c r="AR1170" s="672"/>
      <c r="AS1170" s="75"/>
      <c r="AT1170" s="85"/>
    </row>
    <row r="1171" spans="2:46" ht="18" customHeight="1">
      <c r="B1171" s="697">
        <f>'報告書（事業主控）'!B1171</f>
        <v>0</v>
      </c>
      <c r="C1171" s="698"/>
      <c r="D1171" s="698"/>
      <c r="E1171" s="698"/>
      <c r="F1171" s="698"/>
      <c r="G1171" s="698"/>
      <c r="H1171" s="698"/>
      <c r="I1171" s="699"/>
      <c r="J1171" s="697">
        <f>'報告書（事業主控）'!J1171</f>
        <v>0</v>
      </c>
      <c r="K1171" s="698"/>
      <c r="L1171" s="698"/>
      <c r="M1171" s="698"/>
      <c r="N1171" s="703"/>
      <c r="O1171" s="110">
        <f>'報告書（事業主控）'!O1171</f>
        <v>0</v>
      </c>
      <c r="P1171" s="92" t="s">
        <v>45</v>
      </c>
      <c r="Q1171" s="110">
        <f>'報告書（事業主控）'!Q1171</f>
        <v>0</v>
      </c>
      <c r="R1171" s="92" t="s">
        <v>46</v>
      </c>
      <c r="S1171" s="110">
        <f>'報告書（事業主控）'!S1171</f>
        <v>0</v>
      </c>
      <c r="T1171" s="705" t="s">
        <v>47</v>
      </c>
      <c r="U1171" s="705"/>
      <c r="V1171" s="707">
        <f>'報告書（事業主控）'!V1171</f>
        <v>0</v>
      </c>
      <c r="W1171" s="708"/>
      <c r="X1171" s="708"/>
      <c r="Y1171" s="97"/>
      <c r="Z1171" s="70"/>
      <c r="AA1171" s="113"/>
      <c r="AB1171" s="113"/>
      <c r="AC1171" s="97"/>
      <c r="AD1171" s="70"/>
      <c r="AE1171" s="113"/>
      <c r="AF1171" s="113"/>
      <c r="AG1171" s="97"/>
      <c r="AH1171" s="674">
        <f>'報告書（事業主控）'!AH1171</f>
        <v>0</v>
      </c>
      <c r="AI1171" s="675"/>
      <c r="AJ1171" s="675"/>
      <c r="AK1171" s="676"/>
      <c r="AL1171" s="70"/>
      <c r="AM1171" s="71"/>
      <c r="AN1171" s="674">
        <f>'報告書（事業主控）'!AN1171</f>
        <v>0</v>
      </c>
      <c r="AO1171" s="675"/>
      <c r="AP1171" s="675"/>
      <c r="AQ1171" s="675"/>
      <c r="AR1171" s="675"/>
      <c r="AS1171" s="114"/>
      <c r="AT1171" s="85"/>
    </row>
    <row r="1172" spans="2:46" ht="18" customHeight="1">
      <c r="B1172" s="700"/>
      <c r="C1172" s="701"/>
      <c r="D1172" s="701"/>
      <c r="E1172" s="701"/>
      <c r="F1172" s="701"/>
      <c r="G1172" s="701"/>
      <c r="H1172" s="701"/>
      <c r="I1172" s="702"/>
      <c r="J1172" s="700"/>
      <c r="K1172" s="701"/>
      <c r="L1172" s="701"/>
      <c r="M1172" s="701"/>
      <c r="N1172" s="704"/>
      <c r="O1172" s="115">
        <f>'報告書（事業主控）'!O1172</f>
        <v>0</v>
      </c>
      <c r="P1172" s="116" t="s">
        <v>45</v>
      </c>
      <c r="Q1172" s="115">
        <f>'報告書（事業主控）'!Q1172</f>
        <v>0</v>
      </c>
      <c r="R1172" s="116" t="s">
        <v>46</v>
      </c>
      <c r="S1172" s="115">
        <f>'報告書（事業主控）'!S1172</f>
        <v>0</v>
      </c>
      <c r="T1172" s="706" t="s">
        <v>48</v>
      </c>
      <c r="U1172" s="706"/>
      <c r="V1172" s="678">
        <f>'報告書（事業主控）'!V1172</f>
        <v>0</v>
      </c>
      <c r="W1172" s="679"/>
      <c r="X1172" s="679"/>
      <c r="Y1172" s="679"/>
      <c r="Z1172" s="678">
        <f>'報告書（事業主控）'!Z1172</f>
        <v>0</v>
      </c>
      <c r="AA1172" s="679"/>
      <c r="AB1172" s="679"/>
      <c r="AC1172" s="679"/>
      <c r="AD1172" s="678">
        <f>'報告書（事業主控）'!AD1172</f>
        <v>0</v>
      </c>
      <c r="AE1172" s="679"/>
      <c r="AF1172" s="679"/>
      <c r="AG1172" s="679"/>
      <c r="AH1172" s="678">
        <f>'報告書（事業主控）'!AH1172</f>
        <v>0</v>
      </c>
      <c r="AI1172" s="679"/>
      <c r="AJ1172" s="679"/>
      <c r="AK1172" s="680"/>
      <c r="AL1172" s="407">
        <f>'報告書（事業主控）'!AL1172</f>
        <v>0</v>
      </c>
      <c r="AM1172" s="677"/>
      <c r="AN1172" s="671">
        <f>'報告書（事業主控）'!AN1172</f>
        <v>0</v>
      </c>
      <c r="AO1172" s="672"/>
      <c r="AP1172" s="672"/>
      <c r="AQ1172" s="672"/>
      <c r="AR1172" s="672"/>
      <c r="AS1172" s="75"/>
      <c r="AT1172" s="85"/>
    </row>
    <row r="1173" spans="2:46" ht="18" customHeight="1">
      <c r="B1173" s="697">
        <f>'報告書（事業主控）'!B1173</f>
        <v>0</v>
      </c>
      <c r="C1173" s="698"/>
      <c r="D1173" s="698"/>
      <c r="E1173" s="698"/>
      <c r="F1173" s="698"/>
      <c r="G1173" s="698"/>
      <c r="H1173" s="698"/>
      <c r="I1173" s="699"/>
      <c r="J1173" s="697">
        <f>'報告書（事業主控）'!J1173</f>
        <v>0</v>
      </c>
      <c r="K1173" s="698"/>
      <c r="L1173" s="698"/>
      <c r="M1173" s="698"/>
      <c r="N1173" s="703"/>
      <c r="O1173" s="110">
        <f>'報告書（事業主控）'!O1173</f>
        <v>0</v>
      </c>
      <c r="P1173" s="92" t="s">
        <v>45</v>
      </c>
      <c r="Q1173" s="110">
        <f>'報告書（事業主控）'!Q1173</f>
        <v>0</v>
      </c>
      <c r="R1173" s="92" t="s">
        <v>46</v>
      </c>
      <c r="S1173" s="110">
        <f>'報告書（事業主控）'!S1173</f>
        <v>0</v>
      </c>
      <c r="T1173" s="705" t="s">
        <v>47</v>
      </c>
      <c r="U1173" s="705"/>
      <c r="V1173" s="707">
        <f>'報告書（事業主控）'!V1173</f>
        <v>0</v>
      </c>
      <c r="W1173" s="708"/>
      <c r="X1173" s="708"/>
      <c r="Y1173" s="97"/>
      <c r="Z1173" s="70"/>
      <c r="AA1173" s="113"/>
      <c r="AB1173" s="113"/>
      <c r="AC1173" s="97"/>
      <c r="AD1173" s="70"/>
      <c r="AE1173" s="113"/>
      <c r="AF1173" s="113"/>
      <c r="AG1173" s="97"/>
      <c r="AH1173" s="674">
        <f>'報告書（事業主控）'!AH1173</f>
        <v>0</v>
      </c>
      <c r="AI1173" s="675"/>
      <c r="AJ1173" s="675"/>
      <c r="AK1173" s="676"/>
      <c r="AL1173" s="70"/>
      <c r="AM1173" s="71"/>
      <c r="AN1173" s="674">
        <f>'報告書（事業主控）'!AN1173</f>
        <v>0</v>
      </c>
      <c r="AO1173" s="675"/>
      <c r="AP1173" s="675"/>
      <c r="AQ1173" s="675"/>
      <c r="AR1173" s="675"/>
      <c r="AS1173" s="114"/>
      <c r="AT1173" s="85"/>
    </row>
    <row r="1174" spans="2:46" ht="18" customHeight="1">
      <c r="B1174" s="700"/>
      <c r="C1174" s="701"/>
      <c r="D1174" s="701"/>
      <c r="E1174" s="701"/>
      <c r="F1174" s="701"/>
      <c r="G1174" s="701"/>
      <c r="H1174" s="701"/>
      <c r="I1174" s="702"/>
      <c r="J1174" s="700"/>
      <c r="K1174" s="701"/>
      <c r="L1174" s="701"/>
      <c r="M1174" s="701"/>
      <c r="N1174" s="704"/>
      <c r="O1174" s="115">
        <f>'報告書（事業主控）'!O1174</f>
        <v>0</v>
      </c>
      <c r="P1174" s="116" t="s">
        <v>45</v>
      </c>
      <c r="Q1174" s="115">
        <f>'報告書（事業主控）'!Q1174</f>
        <v>0</v>
      </c>
      <c r="R1174" s="116" t="s">
        <v>46</v>
      </c>
      <c r="S1174" s="115">
        <f>'報告書（事業主控）'!S1174</f>
        <v>0</v>
      </c>
      <c r="T1174" s="706" t="s">
        <v>48</v>
      </c>
      <c r="U1174" s="706"/>
      <c r="V1174" s="678">
        <f>'報告書（事業主控）'!V1174</f>
        <v>0</v>
      </c>
      <c r="W1174" s="679"/>
      <c r="X1174" s="679"/>
      <c r="Y1174" s="679"/>
      <c r="Z1174" s="678">
        <f>'報告書（事業主控）'!Z1174</f>
        <v>0</v>
      </c>
      <c r="AA1174" s="679"/>
      <c r="AB1174" s="679"/>
      <c r="AC1174" s="679"/>
      <c r="AD1174" s="678">
        <f>'報告書（事業主控）'!AD1174</f>
        <v>0</v>
      </c>
      <c r="AE1174" s="679"/>
      <c r="AF1174" s="679"/>
      <c r="AG1174" s="679"/>
      <c r="AH1174" s="678">
        <f>'報告書（事業主控）'!AH1174</f>
        <v>0</v>
      </c>
      <c r="AI1174" s="679"/>
      <c r="AJ1174" s="679"/>
      <c r="AK1174" s="680"/>
      <c r="AL1174" s="407">
        <f>'報告書（事業主控）'!AL1174</f>
        <v>0</v>
      </c>
      <c r="AM1174" s="677"/>
      <c r="AN1174" s="671">
        <f>'報告書（事業主控）'!AN1174</f>
        <v>0</v>
      </c>
      <c r="AO1174" s="672"/>
      <c r="AP1174" s="672"/>
      <c r="AQ1174" s="672"/>
      <c r="AR1174" s="672"/>
      <c r="AS1174" s="75"/>
      <c r="AT1174" s="85"/>
    </row>
    <row r="1175" spans="2:46" ht="18" customHeight="1">
      <c r="B1175" s="697">
        <f>'報告書（事業主控）'!B1175</f>
        <v>0</v>
      </c>
      <c r="C1175" s="698"/>
      <c r="D1175" s="698"/>
      <c r="E1175" s="698"/>
      <c r="F1175" s="698"/>
      <c r="G1175" s="698"/>
      <c r="H1175" s="698"/>
      <c r="I1175" s="699"/>
      <c r="J1175" s="697">
        <f>'報告書（事業主控）'!J1175</f>
        <v>0</v>
      </c>
      <c r="K1175" s="698"/>
      <c r="L1175" s="698"/>
      <c r="M1175" s="698"/>
      <c r="N1175" s="703"/>
      <c r="O1175" s="110">
        <f>'報告書（事業主控）'!O1175</f>
        <v>0</v>
      </c>
      <c r="P1175" s="92" t="s">
        <v>45</v>
      </c>
      <c r="Q1175" s="110">
        <f>'報告書（事業主控）'!Q1175</f>
        <v>0</v>
      </c>
      <c r="R1175" s="92" t="s">
        <v>46</v>
      </c>
      <c r="S1175" s="110">
        <f>'報告書（事業主控）'!S1175</f>
        <v>0</v>
      </c>
      <c r="T1175" s="705" t="s">
        <v>47</v>
      </c>
      <c r="U1175" s="705"/>
      <c r="V1175" s="707">
        <f>'報告書（事業主控）'!V1175</f>
        <v>0</v>
      </c>
      <c r="W1175" s="708"/>
      <c r="X1175" s="708"/>
      <c r="Y1175" s="97"/>
      <c r="Z1175" s="70"/>
      <c r="AA1175" s="113"/>
      <c r="AB1175" s="113"/>
      <c r="AC1175" s="97"/>
      <c r="AD1175" s="70"/>
      <c r="AE1175" s="113"/>
      <c r="AF1175" s="113"/>
      <c r="AG1175" s="97"/>
      <c r="AH1175" s="674">
        <f>'報告書（事業主控）'!AH1175</f>
        <v>0</v>
      </c>
      <c r="AI1175" s="675"/>
      <c r="AJ1175" s="675"/>
      <c r="AK1175" s="676"/>
      <c r="AL1175" s="70"/>
      <c r="AM1175" s="71"/>
      <c r="AN1175" s="674">
        <f>'報告書（事業主控）'!AN1175</f>
        <v>0</v>
      </c>
      <c r="AO1175" s="675"/>
      <c r="AP1175" s="675"/>
      <c r="AQ1175" s="675"/>
      <c r="AR1175" s="675"/>
      <c r="AS1175" s="114"/>
      <c r="AT1175" s="85"/>
    </row>
    <row r="1176" spans="2:46" ht="18" customHeight="1">
      <c r="B1176" s="700"/>
      <c r="C1176" s="701"/>
      <c r="D1176" s="701"/>
      <c r="E1176" s="701"/>
      <c r="F1176" s="701"/>
      <c r="G1176" s="701"/>
      <c r="H1176" s="701"/>
      <c r="I1176" s="702"/>
      <c r="J1176" s="700"/>
      <c r="K1176" s="701"/>
      <c r="L1176" s="701"/>
      <c r="M1176" s="701"/>
      <c r="N1176" s="704"/>
      <c r="O1176" s="115">
        <f>'報告書（事業主控）'!O1176</f>
        <v>0</v>
      </c>
      <c r="P1176" s="116" t="s">
        <v>45</v>
      </c>
      <c r="Q1176" s="115">
        <f>'報告書（事業主控）'!Q1176</f>
        <v>0</v>
      </c>
      <c r="R1176" s="116" t="s">
        <v>46</v>
      </c>
      <c r="S1176" s="115">
        <f>'報告書（事業主控）'!S1176</f>
        <v>0</v>
      </c>
      <c r="T1176" s="706" t="s">
        <v>48</v>
      </c>
      <c r="U1176" s="706"/>
      <c r="V1176" s="678">
        <f>'報告書（事業主控）'!V1176</f>
        <v>0</v>
      </c>
      <c r="W1176" s="679"/>
      <c r="X1176" s="679"/>
      <c r="Y1176" s="679"/>
      <c r="Z1176" s="678">
        <f>'報告書（事業主控）'!Z1176</f>
        <v>0</v>
      </c>
      <c r="AA1176" s="679"/>
      <c r="AB1176" s="679"/>
      <c r="AC1176" s="679"/>
      <c r="AD1176" s="678">
        <f>'報告書（事業主控）'!AD1176</f>
        <v>0</v>
      </c>
      <c r="AE1176" s="679"/>
      <c r="AF1176" s="679"/>
      <c r="AG1176" s="679"/>
      <c r="AH1176" s="678">
        <f>'報告書（事業主控）'!AH1176</f>
        <v>0</v>
      </c>
      <c r="AI1176" s="679"/>
      <c r="AJ1176" s="679"/>
      <c r="AK1176" s="680"/>
      <c r="AL1176" s="407">
        <f>'報告書（事業主控）'!AL1176</f>
        <v>0</v>
      </c>
      <c r="AM1176" s="677"/>
      <c r="AN1176" s="671">
        <f>'報告書（事業主控）'!AN1176</f>
        <v>0</v>
      </c>
      <c r="AO1176" s="672"/>
      <c r="AP1176" s="672"/>
      <c r="AQ1176" s="672"/>
      <c r="AR1176" s="672"/>
      <c r="AS1176" s="75"/>
      <c r="AT1176" s="85"/>
    </row>
    <row r="1177" spans="2:46" ht="18" customHeight="1">
      <c r="B1177" s="697">
        <f>'報告書（事業主控）'!B1177</f>
        <v>0</v>
      </c>
      <c r="C1177" s="698"/>
      <c r="D1177" s="698"/>
      <c r="E1177" s="698"/>
      <c r="F1177" s="698"/>
      <c r="G1177" s="698"/>
      <c r="H1177" s="698"/>
      <c r="I1177" s="699"/>
      <c r="J1177" s="697">
        <f>'報告書（事業主控）'!J1177</f>
        <v>0</v>
      </c>
      <c r="K1177" s="698"/>
      <c r="L1177" s="698"/>
      <c r="M1177" s="698"/>
      <c r="N1177" s="703"/>
      <c r="O1177" s="110">
        <f>'報告書（事業主控）'!O1177</f>
        <v>0</v>
      </c>
      <c r="P1177" s="92" t="s">
        <v>45</v>
      </c>
      <c r="Q1177" s="110">
        <f>'報告書（事業主控）'!Q1177</f>
        <v>0</v>
      </c>
      <c r="R1177" s="92" t="s">
        <v>46</v>
      </c>
      <c r="S1177" s="110">
        <f>'報告書（事業主控）'!S1177</f>
        <v>0</v>
      </c>
      <c r="T1177" s="705" t="s">
        <v>47</v>
      </c>
      <c r="U1177" s="705"/>
      <c r="V1177" s="707">
        <f>'報告書（事業主控）'!V1177</f>
        <v>0</v>
      </c>
      <c r="W1177" s="708"/>
      <c r="X1177" s="708"/>
      <c r="Y1177" s="97"/>
      <c r="Z1177" s="70"/>
      <c r="AA1177" s="113"/>
      <c r="AB1177" s="113"/>
      <c r="AC1177" s="97"/>
      <c r="AD1177" s="70"/>
      <c r="AE1177" s="113"/>
      <c r="AF1177" s="113"/>
      <c r="AG1177" s="97"/>
      <c r="AH1177" s="674">
        <f>'報告書（事業主控）'!AH1177</f>
        <v>0</v>
      </c>
      <c r="AI1177" s="675"/>
      <c r="AJ1177" s="675"/>
      <c r="AK1177" s="676"/>
      <c r="AL1177" s="70"/>
      <c r="AM1177" s="71"/>
      <c r="AN1177" s="674">
        <f>'報告書（事業主控）'!AN1177</f>
        <v>0</v>
      </c>
      <c r="AO1177" s="675"/>
      <c r="AP1177" s="675"/>
      <c r="AQ1177" s="675"/>
      <c r="AR1177" s="675"/>
      <c r="AS1177" s="114"/>
      <c r="AT1177" s="85"/>
    </row>
    <row r="1178" spans="2:46" ht="18" customHeight="1">
      <c r="B1178" s="700"/>
      <c r="C1178" s="701"/>
      <c r="D1178" s="701"/>
      <c r="E1178" s="701"/>
      <c r="F1178" s="701"/>
      <c r="G1178" s="701"/>
      <c r="H1178" s="701"/>
      <c r="I1178" s="702"/>
      <c r="J1178" s="700"/>
      <c r="K1178" s="701"/>
      <c r="L1178" s="701"/>
      <c r="M1178" s="701"/>
      <c r="N1178" s="704"/>
      <c r="O1178" s="115">
        <f>'報告書（事業主控）'!O1178</f>
        <v>0</v>
      </c>
      <c r="P1178" s="116" t="s">
        <v>45</v>
      </c>
      <c r="Q1178" s="115">
        <f>'報告書（事業主控）'!Q1178</f>
        <v>0</v>
      </c>
      <c r="R1178" s="116" t="s">
        <v>46</v>
      </c>
      <c r="S1178" s="115">
        <f>'報告書（事業主控）'!S1178</f>
        <v>0</v>
      </c>
      <c r="T1178" s="706" t="s">
        <v>48</v>
      </c>
      <c r="U1178" s="706"/>
      <c r="V1178" s="678">
        <f>'報告書（事業主控）'!V1178</f>
        <v>0</v>
      </c>
      <c r="W1178" s="679"/>
      <c r="X1178" s="679"/>
      <c r="Y1178" s="679"/>
      <c r="Z1178" s="678">
        <f>'報告書（事業主控）'!Z1178</f>
        <v>0</v>
      </c>
      <c r="AA1178" s="679"/>
      <c r="AB1178" s="679"/>
      <c r="AC1178" s="679"/>
      <c r="AD1178" s="678">
        <f>'報告書（事業主控）'!AD1178</f>
        <v>0</v>
      </c>
      <c r="AE1178" s="679"/>
      <c r="AF1178" s="679"/>
      <c r="AG1178" s="679"/>
      <c r="AH1178" s="678">
        <f>'報告書（事業主控）'!AH1178</f>
        <v>0</v>
      </c>
      <c r="AI1178" s="679"/>
      <c r="AJ1178" s="679"/>
      <c r="AK1178" s="680"/>
      <c r="AL1178" s="407">
        <f>'報告書（事業主控）'!AL1178</f>
        <v>0</v>
      </c>
      <c r="AM1178" s="677"/>
      <c r="AN1178" s="671">
        <f>'報告書（事業主控）'!AN1178</f>
        <v>0</v>
      </c>
      <c r="AO1178" s="672"/>
      <c r="AP1178" s="672"/>
      <c r="AQ1178" s="672"/>
      <c r="AR1178" s="672"/>
      <c r="AS1178" s="75"/>
      <c r="AT1178" s="85"/>
    </row>
    <row r="1179" spans="2:46" ht="18" customHeight="1">
      <c r="B1179" s="697">
        <f>'報告書（事業主控）'!B1179</f>
        <v>0</v>
      </c>
      <c r="C1179" s="698"/>
      <c r="D1179" s="698"/>
      <c r="E1179" s="698"/>
      <c r="F1179" s="698"/>
      <c r="G1179" s="698"/>
      <c r="H1179" s="698"/>
      <c r="I1179" s="699"/>
      <c r="J1179" s="697">
        <f>'報告書（事業主控）'!J1179</f>
        <v>0</v>
      </c>
      <c r="K1179" s="698"/>
      <c r="L1179" s="698"/>
      <c r="M1179" s="698"/>
      <c r="N1179" s="703"/>
      <c r="O1179" s="110">
        <f>'報告書（事業主控）'!O1179</f>
        <v>0</v>
      </c>
      <c r="P1179" s="92" t="s">
        <v>45</v>
      </c>
      <c r="Q1179" s="110">
        <f>'報告書（事業主控）'!Q1179</f>
        <v>0</v>
      </c>
      <c r="R1179" s="92" t="s">
        <v>46</v>
      </c>
      <c r="S1179" s="110">
        <f>'報告書（事業主控）'!S1179</f>
        <v>0</v>
      </c>
      <c r="T1179" s="705" t="s">
        <v>47</v>
      </c>
      <c r="U1179" s="705"/>
      <c r="V1179" s="707">
        <f>'報告書（事業主控）'!V1179</f>
        <v>0</v>
      </c>
      <c r="W1179" s="708"/>
      <c r="X1179" s="708"/>
      <c r="Y1179" s="97"/>
      <c r="Z1179" s="70"/>
      <c r="AA1179" s="113"/>
      <c r="AB1179" s="113"/>
      <c r="AC1179" s="97"/>
      <c r="AD1179" s="70"/>
      <c r="AE1179" s="113"/>
      <c r="AF1179" s="113"/>
      <c r="AG1179" s="97"/>
      <c r="AH1179" s="674">
        <f>'報告書（事業主控）'!AH1179</f>
        <v>0</v>
      </c>
      <c r="AI1179" s="675"/>
      <c r="AJ1179" s="675"/>
      <c r="AK1179" s="676"/>
      <c r="AL1179" s="70"/>
      <c r="AM1179" s="71"/>
      <c r="AN1179" s="674">
        <f>'報告書（事業主控）'!AN1179</f>
        <v>0</v>
      </c>
      <c r="AO1179" s="675"/>
      <c r="AP1179" s="675"/>
      <c r="AQ1179" s="675"/>
      <c r="AR1179" s="675"/>
      <c r="AS1179" s="114"/>
      <c r="AT1179" s="85"/>
    </row>
    <row r="1180" spans="2:46" ht="18" customHeight="1">
      <c r="B1180" s="700"/>
      <c r="C1180" s="701"/>
      <c r="D1180" s="701"/>
      <c r="E1180" s="701"/>
      <c r="F1180" s="701"/>
      <c r="G1180" s="701"/>
      <c r="H1180" s="701"/>
      <c r="I1180" s="702"/>
      <c r="J1180" s="700"/>
      <c r="K1180" s="701"/>
      <c r="L1180" s="701"/>
      <c r="M1180" s="701"/>
      <c r="N1180" s="704"/>
      <c r="O1180" s="115">
        <f>'報告書（事業主控）'!O1180</f>
        <v>0</v>
      </c>
      <c r="P1180" s="116" t="s">
        <v>45</v>
      </c>
      <c r="Q1180" s="115">
        <f>'報告書（事業主控）'!Q1180</f>
        <v>0</v>
      </c>
      <c r="R1180" s="116" t="s">
        <v>46</v>
      </c>
      <c r="S1180" s="115">
        <f>'報告書（事業主控）'!S1180</f>
        <v>0</v>
      </c>
      <c r="T1180" s="706" t="s">
        <v>48</v>
      </c>
      <c r="U1180" s="706"/>
      <c r="V1180" s="678">
        <f>'報告書（事業主控）'!V1180</f>
        <v>0</v>
      </c>
      <c r="W1180" s="679"/>
      <c r="X1180" s="679"/>
      <c r="Y1180" s="679"/>
      <c r="Z1180" s="678">
        <f>'報告書（事業主控）'!Z1180</f>
        <v>0</v>
      </c>
      <c r="AA1180" s="679"/>
      <c r="AB1180" s="679"/>
      <c r="AC1180" s="679"/>
      <c r="AD1180" s="678">
        <f>'報告書（事業主控）'!AD1180</f>
        <v>0</v>
      </c>
      <c r="AE1180" s="679"/>
      <c r="AF1180" s="679"/>
      <c r="AG1180" s="679"/>
      <c r="AH1180" s="678">
        <f>'報告書（事業主控）'!AH1180</f>
        <v>0</v>
      </c>
      <c r="AI1180" s="679"/>
      <c r="AJ1180" s="679"/>
      <c r="AK1180" s="680"/>
      <c r="AL1180" s="407">
        <f>'報告書（事業主控）'!AL1180</f>
        <v>0</v>
      </c>
      <c r="AM1180" s="677"/>
      <c r="AN1180" s="671">
        <f>'報告書（事業主控）'!AN1180</f>
        <v>0</v>
      </c>
      <c r="AO1180" s="672"/>
      <c r="AP1180" s="672"/>
      <c r="AQ1180" s="672"/>
      <c r="AR1180" s="672"/>
      <c r="AS1180" s="75"/>
      <c r="AT1180" s="85"/>
    </row>
    <row r="1181" spans="2:46" ht="18" customHeight="1">
      <c r="B1181" s="697">
        <f>'報告書（事業主控）'!B1181</f>
        <v>0</v>
      </c>
      <c r="C1181" s="698"/>
      <c r="D1181" s="698"/>
      <c r="E1181" s="698"/>
      <c r="F1181" s="698"/>
      <c r="G1181" s="698"/>
      <c r="H1181" s="698"/>
      <c r="I1181" s="699"/>
      <c r="J1181" s="697">
        <f>'報告書（事業主控）'!J1181</f>
        <v>0</v>
      </c>
      <c r="K1181" s="698"/>
      <c r="L1181" s="698"/>
      <c r="M1181" s="698"/>
      <c r="N1181" s="703"/>
      <c r="O1181" s="110">
        <f>'報告書（事業主控）'!O1181</f>
        <v>0</v>
      </c>
      <c r="P1181" s="92" t="s">
        <v>45</v>
      </c>
      <c r="Q1181" s="110">
        <f>'報告書（事業主控）'!Q1181</f>
        <v>0</v>
      </c>
      <c r="R1181" s="92" t="s">
        <v>46</v>
      </c>
      <c r="S1181" s="110">
        <f>'報告書（事業主控）'!S1181</f>
        <v>0</v>
      </c>
      <c r="T1181" s="705" t="s">
        <v>47</v>
      </c>
      <c r="U1181" s="705"/>
      <c r="V1181" s="707">
        <f>'報告書（事業主控）'!V1181</f>
        <v>0</v>
      </c>
      <c r="W1181" s="708"/>
      <c r="X1181" s="708"/>
      <c r="Y1181" s="97"/>
      <c r="Z1181" s="70"/>
      <c r="AA1181" s="113"/>
      <c r="AB1181" s="113"/>
      <c r="AC1181" s="97"/>
      <c r="AD1181" s="70"/>
      <c r="AE1181" s="113"/>
      <c r="AF1181" s="113"/>
      <c r="AG1181" s="97"/>
      <c r="AH1181" s="674">
        <f>'報告書（事業主控）'!AH1181</f>
        <v>0</v>
      </c>
      <c r="AI1181" s="675"/>
      <c r="AJ1181" s="675"/>
      <c r="AK1181" s="676"/>
      <c r="AL1181" s="70"/>
      <c r="AM1181" s="71"/>
      <c r="AN1181" s="674">
        <f>'報告書（事業主控）'!AN1181</f>
        <v>0</v>
      </c>
      <c r="AO1181" s="675"/>
      <c r="AP1181" s="675"/>
      <c r="AQ1181" s="675"/>
      <c r="AR1181" s="675"/>
      <c r="AS1181" s="114"/>
      <c r="AT1181" s="85"/>
    </row>
    <row r="1182" spans="2:46" ht="18" customHeight="1">
      <c r="B1182" s="700"/>
      <c r="C1182" s="701"/>
      <c r="D1182" s="701"/>
      <c r="E1182" s="701"/>
      <c r="F1182" s="701"/>
      <c r="G1182" s="701"/>
      <c r="H1182" s="701"/>
      <c r="I1182" s="702"/>
      <c r="J1182" s="700"/>
      <c r="K1182" s="701"/>
      <c r="L1182" s="701"/>
      <c r="M1182" s="701"/>
      <c r="N1182" s="704"/>
      <c r="O1182" s="115">
        <f>'報告書（事業主控）'!O1182</f>
        <v>0</v>
      </c>
      <c r="P1182" s="116" t="s">
        <v>45</v>
      </c>
      <c r="Q1182" s="115">
        <f>'報告書（事業主控）'!Q1182</f>
        <v>0</v>
      </c>
      <c r="R1182" s="116" t="s">
        <v>46</v>
      </c>
      <c r="S1182" s="115">
        <f>'報告書（事業主控）'!S1182</f>
        <v>0</v>
      </c>
      <c r="T1182" s="706" t="s">
        <v>48</v>
      </c>
      <c r="U1182" s="706"/>
      <c r="V1182" s="678">
        <f>'報告書（事業主控）'!V1182</f>
        <v>0</v>
      </c>
      <c r="W1182" s="679"/>
      <c r="X1182" s="679"/>
      <c r="Y1182" s="679"/>
      <c r="Z1182" s="678">
        <f>'報告書（事業主控）'!Z1182</f>
        <v>0</v>
      </c>
      <c r="AA1182" s="679"/>
      <c r="AB1182" s="679"/>
      <c r="AC1182" s="679"/>
      <c r="AD1182" s="678">
        <f>'報告書（事業主控）'!AD1182</f>
        <v>0</v>
      </c>
      <c r="AE1182" s="679"/>
      <c r="AF1182" s="679"/>
      <c r="AG1182" s="679"/>
      <c r="AH1182" s="678">
        <f>'報告書（事業主控）'!AH1182</f>
        <v>0</v>
      </c>
      <c r="AI1182" s="679"/>
      <c r="AJ1182" s="679"/>
      <c r="AK1182" s="680"/>
      <c r="AL1182" s="407">
        <f>'報告書（事業主控）'!AL1182</f>
        <v>0</v>
      </c>
      <c r="AM1182" s="677"/>
      <c r="AN1182" s="671">
        <f>'報告書（事業主控）'!AN1182</f>
        <v>0</v>
      </c>
      <c r="AO1182" s="672"/>
      <c r="AP1182" s="672"/>
      <c r="AQ1182" s="672"/>
      <c r="AR1182" s="672"/>
      <c r="AS1182" s="75"/>
      <c r="AT1182" s="85"/>
    </row>
    <row r="1183" spans="2:46" ht="18" customHeight="1">
      <c r="B1183" s="697">
        <f>'報告書（事業主控）'!B1183</f>
        <v>0</v>
      </c>
      <c r="C1183" s="698"/>
      <c r="D1183" s="698"/>
      <c r="E1183" s="698"/>
      <c r="F1183" s="698"/>
      <c r="G1183" s="698"/>
      <c r="H1183" s="698"/>
      <c r="I1183" s="699"/>
      <c r="J1183" s="697">
        <f>'報告書（事業主控）'!J1183</f>
        <v>0</v>
      </c>
      <c r="K1183" s="698"/>
      <c r="L1183" s="698"/>
      <c r="M1183" s="698"/>
      <c r="N1183" s="703"/>
      <c r="O1183" s="110">
        <f>'報告書（事業主控）'!O1183</f>
        <v>0</v>
      </c>
      <c r="P1183" s="92" t="s">
        <v>45</v>
      </c>
      <c r="Q1183" s="110">
        <f>'報告書（事業主控）'!Q1183</f>
        <v>0</v>
      </c>
      <c r="R1183" s="92" t="s">
        <v>46</v>
      </c>
      <c r="S1183" s="110">
        <f>'報告書（事業主控）'!S1183</f>
        <v>0</v>
      </c>
      <c r="T1183" s="705" t="s">
        <v>47</v>
      </c>
      <c r="U1183" s="705"/>
      <c r="V1183" s="707">
        <f>'報告書（事業主控）'!V1183</f>
        <v>0</v>
      </c>
      <c r="W1183" s="708"/>
      <c r="X1183" s="708"/>
      <c r="Y1183" s="97"/>
      <c r="Z1183" s="70"/>
      <c r="AA1183" s="113"/>
      <c r="AB1183" s="113"/>
      <c r="AC1183" s="97"/>
      <c r="AD1183" s="70"/>
      <c r="AE1183" s="113"/>
      <c r="AF1183" s="113"/>
      <c r="AG1183" s="97"/>
      <c r="AH1183" s="674">
        <f>'報告書（事業主控）'!AH1183</f>
        <v>0</v>
      </c>
      <c r="AI1183" s="675"/>
      <c r="AJ1183" s="675"/>
      <c r="AK1183" s="676"/>
      <c r="AL1183" s="70"/>
      <c r="AM1183" s="71"/>
      <c r="AN1183" s="674">
        <f>'報告書（事業主控）'!AN1183</f>
        <v>0</v>
      </c>
      <c r="AO1183" s="675"/>
      <c r="AP1183" s="675"/>
      <c r="AQ1183" s="675"/>
      <c r="AR1183" s="675"/>
      <c r="AS1183" s="114"/>
      <c r="AT1183" s="85"/>
    </row>
    <row r="1184" spans="2:46" ht="18" customHeight="1">
      <c r="B1184" s="700"/>
      <c r="C1184" s="701"/>
      <c r="D1184" s="701"/>
      <c r="E1184" s="701"/>
      <c r="F1184" s="701"/>
      <c r="G1184" s="701"/>
      <c r="H1184" s="701"/>
      <c r="I1184" s="702"/>
      <c r="J1184" s="700"/>
      <c r="K1184" s="701"/>
      <c r="L1184" s="701"/>
      <c r="M1184" s="701"/>
      <c r="N1184" s="704"/>
      <c r="O1184" s="115">
        <f>'報告書（事業主控）'!O1184</f>
        <v>0</v>
      </c>
      <c r="P1184" s="116" t="s">
        <v>45</v>
      </c>
      <c r="Q1184" s="115">
        <f>'報告書（事業主控）'!Q1184</f>
        <v>0</v>
      </c>
      <c r="R1184" s="116" t="s">
        <v>46</v>
      </c>
      <c r="S1184" s="115">
        <f>'報告書（事業主控）'!S1184</f>
        <v>0</v>
      </c>
      <c r="T1184" s="706" t="s">
        <v>48</v>
      </c>
      <c r="U1184" s="706"/>
      <c r="V1184" s="678">
        <f>'報告書（事業主控）'!V1184</f>
        <v>0</v>
      </c>
      <c r="W1184" s="679"/>
      <c r="X1184" s="679"/>
      <c r="Y1184" s="679"/>
      <c r="Z1184" s="678">
        <f>'報告書（事業主控）'!Z1184</f>
        <v>0</v>
      </c>
      <c r="AA1184" s="679"/>
      <c r="AB1184" s="679"/>
      <c r="AC1184" s="679"/>
      <c r="AD1184" s="678">
        <f>'報告書（事業主控）'!AD1184</f>
        <v>0</v>
      </c>
      <c r="AE1184" s="679"/>
      <c r="AF1184" s="679"/>
      <c r="AG1184" s="679"/>
      <c r="AH1184" s="678">
        <f>'報告書（事業主控）'!AH1184</f>
        <v>0</v>
      </c>
      <c r="AI1184" s="679"/>
      <c r="AJ1184" s="679"/>
      <c r="AK1184" s="680"/>
      <c r="AL1184" s="407">
        <f>'報告書（事業主控）'!AL1184</f>
        <v>0</v>
      </c>
      <c r="AM1184" s="677"/>
      <c r="AN1184" s="671">
        <f>'報告書（事業主控）'!AN1184</f>
        <v>0</v>
      </c>
      <c r="AO1184" s="672"/>
      <c r="AP1184" s="672"/>
      <c r="AQ1184" s="672"/>
      <c r="AR1184" s="672"/>
      <c r="AS1184" s="75"/>
      <c r="AT1184" s="85"/>
    </row>
    <row r="1185" spans="2:46" ht="18" customHeight="1">
      <c r="B1185" s="430" t="s">
        <v>134</v>
      </c>
      <c r="C1185" s="431"/>
      <c r="D1185" s="431"/>
      <c r="E1185" s="432"/>
      <c r="F1185" s="688">
        <f>'報告書（事業主控）'!F1185</f>
        <v>0</v>
      </c>
      <c r="G1185" s="689"/>
      <c r="H1185" s="689"/>
      <c r="I1185" s="689"/>
      <c r="J1185" s="689"/>
      <c r="K1185" s="689"/>
      <c r="L1185" s="689"/>
      <c r="M1185" s="689"/>
      <c r="N1185" s="690"/>
      <c r="O1185" s="786" t="s">
        <v>62</v>
      </c>
      <c r="P1185" s="787"/>
      <c r="Q1185" s="787"/>
      <c r="R1185" s="787"/>
      <c r="S1185" s="787"/>
      <c r="T1185" s="787"/>
      <c r="U1185" s="788"/>
      <c r="V1185" s="674">
        <f>'報告書（事業主控）'!V1185</f>
        <v>0</v>
      </c>
      <c r="W1185" s="675"/>
      <c r="X1185" s="675"/>
      <c r="Y1185" s="676"/>
      <c r="Z1185" s="70"/>
      <c r="AA1185" s="113"/>
      <c r="AB1185" s="113"/>
      <c r="AC1185" s="97"/>
      <c r="AD1185" s="70"/>
      <c r="AE1185" s="113"/>
      <c r="AF1185" s="113"/>
      <c r="AG1185" s="97"/>
      <c r="AH1185" s="674">
        <f>'報告書（事業主控）'!AH1185</f>
        <v>0</v>
      </c>
      <c r="AI1185" s="675"/>
      <c r="AJ1185" s="675"/>
      <c r="AK1185" s="676"/>
      <c r="AL1185" s="70"/>
      <c r="AM1185" s="71"/>
      <c r="AN1185" s="674">
        <f>'報告書（事業主控）'!AN1185</f>
        <v>0</v>
      </c>
      <c r="AO1185" s="675"/>
      <c r="AP1185" s="675"/>
      <c r="AQ1185" s="675"/>
      <c r="AR1185" s="675"/>
      <c r="AS1185" s="114"/>
      <c r="AT1185" s="85"/>
    </row>
    <row r="1186" spans="2:46" ht="18" customHeight="1">
      <c r="B1186" s="433"/>
      <c r="C1186" s="434"/>
      <c r="D1186" s="434"/>
      <c r="E1186" s="435"/>
      <c r="F1186" s="691"/>
      <c r="G1186" s="692"/>
      <c r="H1186" s="692"/>
      <c r="I1186" s="692"/>
      <c r="J1186" s="692"/>
      <c r="K1186" s="692"/>
      <c r="L1186" s="692"/>
      <c r="M1186" s="692"/>
      <c r="N1186" s="693"/>
      <c r="O1186" s="789"/>
      <c r="P1186" s="790"/>
      <c r="Q1186" s="790"/>
      <c r="R1186" s="790"/>
      <c r="S1186" s="790"/>
      <c r="T1186" s="790"/>
      <c r="U1186" s="791"/>
      <c r="V1186" s="401">
        <f>'報告書（事業主控）'!V1186</f>
        <v>0</v>
      </c>
      <c r="W1186" s="640"/>
      <c r="X1186" s="640"/>
      <c r="Y1186" s="643"/>
      <c r="Z1186" s="401">
        <f>'報告書（事業主控）'!Z1186</f>
        <v>0</v>
      </c>
      <c r="AA1186" s="641"/>
      <c r="AB1186" s="641"/>
      <c r="AC1186" s="642"/>
      <c r="AD1186" s="401">
        <f>'報告書（事業主控）'!AD1186</f>
        <v>0</v>
      </c>
      <c r="AE1186" s="641"/>
      <c r="AF1186" s="641"/>
      <c r="AG1186" s="642"/>
      <c r="AH1186" s="401">
        <f>'報告書（事業主控）'!AH1186</f>
        <v>0</v>
      </c>
      <c r="AI1186" s="402"/>
      <c r="AJ1186" s="402"/>
      <c r="AK1186" s="402"/>
      <c r="AL1186" s="340"/>
      <c r="AM1186" s="341"/>
      <c r="AN1186" s="401">
        <f>'報告書（事業主控）'!AN1186</f>
        <v>0</v>
      </c>
      <c r="AO1186" s="640"/>
      <c r="AP1186" s="640"/>
      <c r="AQ1186" s="640"/>
      <c r="AR1186" s="640"/>
      <c r="AS1186" s="327"/>
      <c r="AT1186" s="85"/>
    </row>
    <row r="1187" spans="2:46" ht="18" customHeight="1">
      <c r="B1187" s="436"/>
      <c r="C1187" s="437"/>
      <c r="D1187" s="437"/>
      <c r="E1187" s="438"/>
      <c r="F1187" s="694"/>
      <c r="G1187" s="695"/>
      <c r="H1187" s="695"/>
      <c r="I1187" s="695"/>
      <c r="J1187" s="695"/>
      <c r="K1187" s="695"/>
      <c r="L1187" s="695"/>
      <c r="M1187" s="695"/>
      <c r="N1187" s="696"/>
      <c r="O1187" s="792"/>
      <c r="P1187" s="793"/>
      <c r="Q1187" s="793"/>
      <c r="R1187" s="793"/>
      <c r="S1187" s="793"/>
      <c r="T1187" s="793"/>
      <c r="U1187" s="794"/>
      <c r="V1187" s="671">
        <f>'報告書（事業主控）'!V1187</f>
        <v>0</v>
      </c>
      <c r="W1187" s="672"/>
      <c r="X1187" s="672"/>
      <c r="Y1187" s="673"/>
      <c r="Z1187" s="671">
        <f>'報告書（事業主控）'!Z1187</f>
        <v>0</v>
      </c>
      <c r="AA1187" s="672"/>
      <c r="AB1187" s="672"/>
      <c r="AC1187" s="673"/>
      <c r="AD1187" s="671">
        <f>'報告書（事業主控）'!AD1187</f>
        <v>0</v>
      </c>
      <c r="AE1187" s="672"/>
      <c r="AF1187" s="672"/>
      <c r="AG1187" s="673"/>
      <c r="AH1187" s="671">
        <f>'報告書（事業主控）'!AH1187</f>
        <v>0</v>
      </c>
      <c r="AI1187" s="672"/>
      <c r="AJ1187" s="672"/>
      <c r="AK1187" s="673"/>
      <c r="AL1187" s="74"/>
      <c r="AM1187" s="75"/>
      <c r="AN1187" s="671">
        <f>'報告書（事業主控）'!AN1187</f>
        <v>0</v>
      </c>
      <c r="AO1187" s="672"/>
      <c r="AP1187" s="672"/>
      <c r="AQ1187" s="672"/>
      <c r="AR1187" s="672"/>
      <c r="AS1187" s="75"/>
      <c r="AT1187" s="85"/>
    </row>
    <row r="1188" spans="2:46" ht="18" customHeight="1">
      <c r="AN1188" s="670">
        <f>'報告書（事業主控）'!AN1188:AR1188</f>
        <v>0</v>
      </c>
      <c r="AO1188" s="670"/>
      <c r="AP1188" s="670"/>
      <c r="AQ1188" s="670"/>
      <c r="AR1188" s="670"/>
      <c r="AS1188" s="85"/>
      <c r="AT1188" s="85"/>
    </row>
    <row r="1189" spans="2:46" ht="31.5" customHeight="1">
      <c r="AN1189" s="132"/>
      <c r="AO1189" s="132"/>
      <c r="AP1189" s="132"/>
      <c r="AQ1189" s="132"/>
      <c r="AR1189" s="132"/>
      <c r="AS1189" s="85"/>
      <c r="AT1189" s="85"/>
    </row>
    <row r="1190" spans="2:46" ht="7.5" customHeight="1">
      <c r="X1190" s="84"/>
      <c r="Y1190" s="84"/>
      <c r="Z1190" s="85"/>
      <c r="AA1190" s="85"/>
      <c r="AB1190" s="85"/>
      <c r="AC1190" s="85"/>
      <c r="AD1190" s="85"/>
      <c r="AE1190" s="85"/>
      <c r="AF1190" s="85"/>
      <c r="AG1190" s="85"/>
      <c r="AH1190" s="85"/>
      <c r="AI1190" s="85"/>
      <c r="AJ1190" s="85"/>
      <c r="AK1190" s="85"/>
      <c r="AL1190" s="85"/>
      <c r="AM1190" s="85"/>
      <c r="AN1190" s="85"/>
      <c r="AO1190" s="85"/>
      <c r="AP1190" s="85"/>
      <c r="AQ1190" s="85"/>
      <c r="AR1190" s="85"/>
      <c r="AS1190" s="85"/>
    </row>
    <row r="1191" spans="2:46" ht="10.5" customHeight="1">
      <c r="X1191" s="84"/>
      <c r="Y1191" s="84"/>
      <c r="Z1191" s="85"/>
      <c r="AA1191" s="85"/>
      <c r="AB1191" s="85"/>
      <c r="AC1191" s="85"/>
      <c r="AD1191" s="85"/>
      <c r="AE1191" s="85"/>
      <c r="AF1191" s="85"/>
      <c r="AG1191" s="85"/>
      <c r="AH1191" s="85"/>
      <c r="AI1191" s="85"/>
      <c r="AJ1191" s="85"/>
      <c r="AK1191" s="85"/>
      <c r="AL1191" s="85"/>
      <c r="AM1191" s="85"/>
      <c r="AN1191" s="85"/>
      <c r="AO1191" s="85"/>
      <c r="AP1191" s="85"/>
      <c r="AQ1191" s="85"/>
      <c r="AR1191" s="85"/>
      <c r="AS1191" s="85"/>
    </row>
    <row r="1192" spans="2:46" ht="5.25" customHeight="1">
      <c r="X1192" s="84"/>
      <c r="Y1192" s="84"/>
      <c r="Z1192" s="85"/>
      <c r="AA1192" s="85"/>
      <c r="AB1192" s="85"/>
      <c r="AC1192" s="85"/>
      <c r="AD1192" s="85"/>
      <c r="AE1192" s="85"/>
      <c r="AF1192" s="85"/>
      <c r="AG1192" s="85"/>
      <c r="AH1192" s="85"/>
      <c r="AI1192" s="85"/>
      <c r="AJ1192" s="85"/>
      <c r="AK1192" s="85"/>
      <c r="AL1192" s="85"/>
      <c r="AM1192" s="85"/>
      <c r="AN1192" s="85"/>
      <c r="AO1192" s="85"/>
      <c r="AP1192" s="85"/>
      <c r="AQ1192" s="85"/>
      <c r="AR1192" s="85"/>
      <c r="AS1192" s="85"/>
    </row>
    <row r="1193" spans="2:46" ht="5.25" customHeight="1">
      <c r="X1193" s="84"/>
      <c r="Y1193" s="84"/>
      <c r="Z1193" s="85"/>
      <c r="AA1193" s="85"/>
      <c r="AB1193" s="85"/>
      <c r="AC1193" s="85"/>
      <c r="AD1193" s="85"/>
      <c r="AE1193" s="85"/>
      <c r="AF1193" s="85"/>
      <c r="AG1193" s="85"/>
      <c r="AH1193" s="85"/>
      <c r="AI1193" s="85"/>
      <c r="AJ1193" s="85"/>
      <c r="AK1193" s="85"/>
      <c r="AL1193" s="85"/>
      <c r="AM1193" s="85"/>
      <c r="AN1193" s="85"/>
      <c r="AO1193" s="85"/>
      <c r="AP1193" s="85"/>
      <c r="AQ1193" s="85"/>
      <c r="AR1193" s="85"/>
      <c r="AS1193" s="85"/>
    </row>
    <row r="1194" spans="2:46" ht="5.25" customHeight="1">
      <c r="X1194" s="84"/>
      <c r="Y1194" s="84"/>
      <c r="Z1194" s="85"/>
      <c r="AA1194" s="85"/>
      <c r="AB1194" s="85"/>
      <c r="AC1194" s="85"/>
      <c r="AD1194" s="85"/>
      <c r="AE1194" s="85"/>
      <c r="AF1194" s="85"/>
      <c r="AG1194" s="85"/>
      <c r="AH1194" s="85"/>
      <c r="AI1194" s="85"/>
      <c r="AJ1194" s="85"/>
      <c r="AK1194" s="85"/>
      <c r="AL1194" s="85"/>
      <c r="AM1194" s="85"/>
      <c r="AN1194" s="85"/>
      <c r="AO1194" s="85"/>
      <c r="AP1194" s="85"/>
      <c r="AQ1194" s="85"/>
      <c r="AR1194" s="85"/>
      <c r="AS1194" s="85"/>
    </row>
    <row r="1195" spans="2:46" ht="5.25" customHeight="1">
      <c r="X1195" s="84"/>
      <c r="Y1195" s="84"/>
      <c r="Z1195" s="85"/>
      <c r="AA1195" s="85"/>
      <c r="AB1195" s="85"/>
      <c r="AC1195" s="85"/>
      <c r="AD1195" s="85"/>
      <c r="AE1195" s="85"/>
      <c r="AF1195" s="85"/>
      <c r="AG1195" s="85"/>
      <c r="AH1195" s="85"/>
      <c r="AI1195" s="85"/>
      <c r="AJ1195" s="85"/>
      <c r="AK1195" s="85"/>
      <c r="AL1195" s="85"/>
      <c r="AM1195" s="85"/>
      <c r="AN1195" s="85"/>
      <c r="AO1195" s="85"/>
      <c r="AP1195" s="85"/>
      <c r="AQ1195" s="85"/>
      <c r="AR1195" s="85"/>
      <c r="AS1195" s="85"/>
    </row>
    <row r="1196" spans="2:46" ht="17.25" customHeight="1">
      <c r="B1196" s="86" t="s">
        <v>50</v>
      </c>
      <c r="L1196" s="85"/>
      <c r="M1196" s="85"/>
      <c r="N1196" s="85"/>
      <c r="O1196" s="85"/>
      <c r="P1196" s="85"/>
      <c r="Q1196" s="85"/>
      <c r="R1196" s="85"/>
      <c r="S1196" s="87"/>
      <c r="T1196" s="87"/>
      <c r="U1196" s="87"/>
      <c r="V1196" s="87"/>
      <c r="W1196" s="87"/>
      <c r="X1196" s="85"/>
      <c r="Y1196" s="85"/>
      <c r="Z1196" s="85"/>
      <c r="AA1196" s="85"/>
      <c r="AB1196" s="85"/>
      <c r="AC1196" s="85"/>
      <c r="AL1196" s="88"/>
      <c r="AM1196" s="88"/>
      <c r="AN1196" s="88"/>
      <c r="AO1196" s="88"/>
    </row>
    <row r="1197" spans="2:46" ht="12.75" customHeight="1">
      <c r="L1197" s="85"/>
      <c r="M1197" s="89"/>
      <c r="N1197" s="89"/>
      <c r="O1197" s="89"/>
      <c r="P1197" s="89"/>
      <c r="Q1197" s="89"/>
      <c r="R1197" s="89"/>
      <c r="S1197" s="89"/>
      <c r="T1197" s="90"/>
      <c r="U1197" s="90"/>
      <c r="V1197" s="90"/>
      <c r="W1197" s="90"/>
      <c r="X1197" s="90"/>
      <c r="Y1197" s="90"/>
      <c r="Z1197" s="90"/>
      <c r="AA1197" s="89"/>
      <c r="AB1197" s="89"/>
      <c r="AC1197" s="89"/>
      <c r="AL1197" s="88"/>
      <c r="AM1197" s="850" t="s">
        <v>327</v>
      </c>
      <c r="AN1197" s="851"/>
      <c r="AO1197" s="851"/>
      <c r="AP1197" s="852"/>
    </row>
    <row r="1198" spans="2:46" ht="12.75" customHeight="1">
      <c r="L1198" s="85"/>
      <c r="M1198" s="89"/>
      <c r="N1198" s="89"/>
      <c r="O1198" s="89"/>
      <c r="P1198" s="89"/>
      <c r="Q1198" s="89"/>
      <c r="R1198" s="89"/>
      <c r="S1198" s="89"/>
      <c r="T1198" s="90"/>
      <c r="U1198" s="90"/>
      <c r="V1198" s="90"/>
      <c r="W1198" s="90"/>
      <c r="X1198" s="90"/>
      <c r="Y1198" s="90"/>
      <c r="Z1198" s="90"/>
      <c r="AA1198" s="89"/>
      <c r="AB1198" s="89"/>
      <c r="AC1198" s="89"/>
      <c r="AL1198" s="88"/>
      <c r="AM1198" s="853"/>
      <c r="AN1198" s="854"/>
      <c r="AO1198" s="854"/>
      <c r="AP1198" s="855"/>
    </row>
    <row r="1199" spans="2:46" ht="12.75" customHeight="1">
      <c r="L1199" s="85"/>
      <c r="M1199" s="89"/>
      <c r="N1199" s="89"/>
      <c r="O1199" s="89"/>
      <c r="P1199" s="89"/>
      <c r="Q1199" s="89"/>
      <c r="R1199" s="89"/>
      <c r="S1199" s="89"/>
      <c r="T1199" s="89"/>
      <c r="U1199" s="89"/>
      <c r="V1199" s="89"/>
      <c r="W1199" s="89"/>
      <c r="X1199" s="89"/>
      <c r="Y1199" s="89"/>
      <c r="Z1199" s="89"/>
      <c r="AA1199" s="89"/>
      <c r="AB1199" s="89"/>
      <c r="AC1199" s="89"/>
      <c r="AL1199" s="88"/>
      <c r="AM1199" s="88"/>
      <c r="AN1199" s="396"/>
      <c r="AO1199" s="396"/>
    </row>
    <row r="1200" spans="2:46" ht="6" customHeight="1">
      <c r="L1200" s="85"/>
      <c r="M1200" s="89"/>
      <c r="N1200" s="89"/>
      <c r="O1200" s="89"/>
      <c r="P1200" s="89"/>
      <c r="Q1200" s="89"/>
      <c r="R1200" s="89"/>
      <c r="S1200" s="89"/>
      <c r="T1200" s="89"/>
      <c r="U1200" s="89"/>
      <c r="V1200" s="89"/>
      <c r="W1200" s="89"/>
      <c r="X1200" s="89"/>
      <c r="Y1200" s="89"/>
      <c r="Z1200" s="89"/>
      <c r="AA1200" s="89"/>
      <c r="AB1200" s="89"/>
      <c r="AC1200" s="89"/>
      <c r="AL1200" s="88"/>
      <c r="AM1200" s="88"/>
    </row>
    <row r="1201" spans="2:46" ht="12.75" customHeight="1">
      <c r="B1201" s="725" t="s">
        <v>2</v>
      </c>
      <c r="C1201" s="726"/>
      <c r="D1201" s="726"/>
      <c r="E1201" s="726"/>
      <c r="F1201" s="726"/>
      <c r="G1201" s="726"/>
      <c r="H1201" s="726"/>
      <c r="I1201" s="726"/>
      <c r="J1201" s="750" t="s">
        <v>10</v>
      </c>
      <c r="K1201" s="750"/>
      <c r="L1201" s="91" t="s">
        <v>3</v>
      </c>
      <c r="M1201" s="750" t="s">
        <v>11</v>
      </c>
      <c r="N1201" s="750"/>
      <c r="O1201" s="756" t="s">
        <v>12</v>
      </c>
      <c r="P1201" s="750"/>
      <c r="Q1201" s="750"/>
      <c r="R1201" s="750"/>
      <c r="S1201" s="750"/>
      <c r="T1201" s="750"/>
      <c r="U1201" s="750" t="s">
        <v>13</v>
      </c>
      <c r="V1201" s="750"/>
      <c r="W1201" s="750"/>
      <c r="X1201" s="85"/>
      <c r="Y1201" s="85"/>
      <c r="Z1201" s="85"/>
      <c r="AA1201" s="85"/>
      <c r="AB1201" s="85"/>
      <c r="AC1201" s="85"/>
      <c r="AD1201" s="92"/>
      <c r="AE1201" s="92"/>
      <c r="AF1201" s="92"/>
      <c r="AG1201" s="92"/>
      <c r="AH1201" s="92"/>
      <c r="AI1201" s="92"/>
      <c r="AJ1201" s="92"/>
      <c r="AK1201" s="85"/>
      <c r="AL1201" s="520">
        <f ca="1">$AL$9</f>
        <v>30</v>
      </c>
      <c r="AM1201" s="521"/>
      <c r="AN1201" s="681" t="s">
        <v>4</v>
      </c>
      <c r="AO1201" s="681"/>
      <c r="AP1201" s="521">
        <v>30</v>
      </c>
      <c r="AQ1201" s="521"/>
      <c r="AR1201" s="681" t="s">
        <v>5</v>
      </c>
      <c r="AS1201" s="747"/>
      <c r="AT1201" s="85"/>
    </row>
    <row r="1202" spans="2:46" ht="13.5" customHeight="1">
      <c r="B1202" s="726"/>
      <c r="C1202" s="726"/>
      <c r="D1202" s="726"/>
      <c r="E1202" s="726"/>
      <c r="F1202" s="726"/>
      <c r="G1202" s="726"/>
      <c r="H1202" s="726"/>
      <c r="I1202" s="726"/>
      <c r="J1202" s="535">
        <f>$J$10</f>
        <v>0</v>
      </c>
      <c r="K1202" s="473">
        <f>$K$10</f>
        <v>0</v>
      </c>
      <c r="L1202" s="537">
        <f>$L$10</f>
        <v>0</v>
      </c>
      <c r="M1202" s="476">
        <f>$M$10</f>
        <v>0</v>
      </c>
      <c r="N1202" s="473">
        <f>$N$10</f>
        <v>0</v>
      </c>
      <c r="O1202" s="476">
        <f>$O$10</f>
        <v>0</v>
      </c>
      <c r="P1202" s="470">
        <f>$P$10</f>
        <v>0</v>
      </c>
      <c r="Q1202" s="470">
        <f>$Q$10</f>
        <v>0</v>
      </c>
      <c r="R1202" s="470">
        <f>$R$10</f>
        <v>0</v>
      </c>
      <c r="S1202" s="470">
        <f>$S$10</f>
        <v>0</v>
      </c>
      <c r="T1202" s="473">
        <f>$T$10</f>
        <v>0</v>
      </c>
      <c r="U1202" s="476">
        <f>$U$10</f>
        <v>0</v>
      </c>
      <c r="V1202" s="470">
        <f>$V$10</f>
        <v>0</v>
      </c>
      <c r="W1202" s="473">
        <f>$W$10</f>
        <v>0</v>
      </c>
      <c r="X1202" s="85"/>
      <c r="Y1202" s="85"/>
      <c r="Z1202" s="85"/>
      <c r="AA1202" s="85"/>
      <c r="AB1202" s="85"/>
      <c r="AC1202" s="85"/>
      <c r="AD1202" s="92"/>
      <c r="AE1202" s="92"/>
      <c r="AF1202" s="92"/>
      <c r="AG1202" s="92"/>
      <c r="AH1202" s="92"/>
      <c r="AI1202" s="92"/>
      <c r="AJ1202" s="92"/>
      <c r="AK1202" s="85"/>
      <c r="AL1202" s="522"/>
      <c r="AM1202" s="523"/>
      <c r="AN1202" s="682"/>
      <c r="AO1202" s="682"/>
      <c r="AP1202" s="523"/>
      <c r="AQ1202" s="523"/>
      <c r="AR1202" s="682"/>
      <c r="AS1202" s="764"/>
      <c r="AT1202" s="85"/>
    </row>
    <row r="1203" spans="2:46" ht="9" customHeight="1">
      <c r="B1203" s="726"/>
      <c r="C1203" s="726"/>
      <c r="D1203" s="726"/>
      <c r="E1203" s="726"/>
      <c r="F1203" s="726"/>
      <c r="G1203" s="726"/>
      <c r="H1203" s="726"/>
      <c r="I1203" s="726"/>
      <c r="J1203" s="536"/>
      <c r="K1203" s="474"/>
      <c r="L1203" s="538"/>
      <c r="M1203" s="477"/>
      <c r="N1203" s="474"/>
      <c r="O1203" s="477"/>
      <c r="P1203" s="471"/>
      <c r="Q1203" s="471"/>
      <c r="R1203" s="471"/>
      <c r="S1203" s="471"/>
      <c r="T1203" s="474"/>
      <c r="U1203" s="477"/>
      <c r="V1203" s="471"/>
      <c r="W1203" s="474"/>
      <c r="X1203" s="85"/>
      <c r="Y1203" s="85"/>
      <c r="Z1203" s="85"/>
      <c r="AA1203" s="85"/>
      <c r="AB1203" s="85"/>
      <c r="AC1203" s="85"/>
      <c r="AD1203" s="92"/>
      <c r="AE1203" s="92"/>
      <c r="AF1203" s="92"/>
      <c r="AG1203" s="92"/>
      <c r="AH1203" s="92"/>
      <c r="AI1203" s="92"/>
      <c r="AJ1203" s="92"/>
      <c r="AK1203" s="85"/>
      <c r="AL1203" s="524"/>
      <c r="AM1203" s="525"/>
      <c r="AN1203" s="683"/>
      <c r="AO1203" s="683"/>
      <c r="AP1203" s="525"/>
      <c r="AQ1203" s="525"/>
      <c r="AR1203" s="683"/>
      <c r="AS1203" s="749"/>
      <c r="AT1203" s="85"/>
    </row>
    <row r="1204" spans="2:46" ht="6" customHeight="1">
      <c r="B1204" s="727"/>
      <c r="C1204" s="727"/>
      <c r="D1204" s="727"/>
      <c r="E1204" s="727"/>
      <c r="F1204" s="727"/>
      <c r="G1204" s="727"/>
      <c r="H1204" s="727"/>
      <c r="I1204" s="727"/>
      <c r="J1204" s="536"/>
      <c r="K1204" s="475"/>
      <c r="L1204" s="539"/>
      <c r="M1204" s="478"/>
      <c r="N1204" s="475"/>
      <c r="O1204" s="478"/>
      <c r="P1204" s="472"/>
      <c r="Q1204" s="472"/>
      <c r="R1204" s="472"/>
      <c r="S1204" s="472"/>
      <c r="T1204" s="475"/>
      <c r="U1204" s="478"/>
      <c r="V1204" s="472"/>
      <c r="W1204" s="475"/>
      <c r="X1204" s="85"/>
      <c r="Y1204" s="85"/>
      <c r="Z1204" s="85"/>
      <c r="AA1204" s="85"/>
      <c r="AB1204" s="85"/>
      <c r="AC1204" s="85"/>
      <c r="AD1204" s="85"/>
      <c r="AE1204" s="85"/>
      <c r="AF1204" s="85"/>
      <c r="AG1204" s="85"/>
      <c r="AH1204" s="85"/>
      <c r="AI1204" s="85"/>
      <c r="AJ1204" s="85"/>
      <c r="AK1204" s="85"/>
      <c r="AT1204" s="85"/>
    </row>
    <row r="1205" spans="2:46" ht="15" customHeight="1">
      <c r="B1205" s="709" t="s">
        <v>51</v>
      </c>
      <c r="C1205" s="710"/>
      <c r="D1205" s="710"/>
      <c r="E1205" s="710"/>
      <c r="F1205" s="710"/>
      <c r="G1205" s="710"/>
      <c r="H1205" s="710"/>
      <c r="I1205" s="711"/>
      <c r="J1205" s="709" t="s">
        <v>6</v>
      </c>
      <c r="K1205" s="710"/>
      <c r="L1205" s="710"/>
      <c r="M1205" s="710"/>
      <c r="N1205" s="718"/>
      <c r="O1205" s="721" t="s">
        <v>52</v>
      </c>
      <c r="P1205" s="710"/>
      <c r="Q1205" s="710"/>
      <c r="R1205" s="710"/>
      <c r="S1205" s="710"/>
      <c r="T1205" s="710"/>
      <c r="U1205" s="711"/>
      <c r="V1205" s="93" t="s">
        <v>53</v>
      </c>
      <c r="W1205" s="94"/>
      <c r="X1205" s="94"/>
      <c r="Y1205" s="724" t="s">
        <v>54</v>
      </c>
      <c r="Z1205" s="724"/>
      <c r="AA1205" s="724"/>
      <c r="AB1205" s="724"/>
      <c r="AC1205" s="724"/>
      <c r="AD1205" s="724"/>
      <c r="AE1205" s="724"/>
      <c r="AF1205" s="724"/>
      <c r="AG1205" s="724"/>
      <c r="AH1205" s="724"/>
      <c r="AI1205" s="94"/>
      <c r="AJ1205" s="94"/>
      <c r="AK1205" s="95"/>
      <c r="AL1205" s="785" t="s">
        <v>55</v>
      </c>
      <c r="AM1205" s="785"/>
      <c r="AN1205" s="777" t="s">
        <v>61</v>
      </c>
      <c r="AO1205" s="777"/>
      <c r="AP1205" s="777"/>
      <c r="AQ1205" s="777"/>
      <c r="AR1205" s="777"/>
      <c r="AS1205" s="778"/>
      <c r="AT1205" s="85"/>
    </row>
    <row r="1206" spans="2:46" ht="13.5" customHeight="1">
      <c r="B1206" s="712"/>
      <c r="C1206" s="713"/>
      <c r="D1206" s="713"/>
      <c r="E1206" s="713"/>
      <c r="F1206" s="713"/>
      <c r="G1206" s="713"/>
      <c r="H1206" s="713"/>
      <c r="I1206" s="714"/>
      <c r="J1206" s="712"/>
      <c r="K1206" s="713"/>
      <c r="L1206" s="713"/>
      <c r="M1206" s="713"/>
      <c r="N1206" s="719"/>
      <c r="O1206" s="722"/>
      <c r="P1206" s="713"/>
      <c r="Q1206" s="713"/>
      <c r="R1206" s="713"/>
      <c r="S1206" s="713"/>
      <c r="T1206" s="713"/>
      <c r="U1206" s="714"/>
      <c r="V1206" s="728" t="s">
        <v>7</v>
      </c>
      <c r="W1206" s="729"/>
      <c r="X1206" s="729"/>
      <c r="Y1206" s="730"/>
      <c r="Z1206" s="734" t="s">
        <v>16</v>
      </c>
      <c r="AA1206" s="735"/>
      <c r="AB1206" s="735"/>
      <c r="AC1206" s="736"/>
      <c r="AD1206" s="740" t="s">
        <v>17</v>
      </c>
      <c r="AE1206" s="741"/>
      <c r="AF1206" s="741"/>
      <c r="AG1206" s="742"/>
      <c r="AH1206" s="746" t="s">
        <v>135</v>
      </c>
      <c r="AI1206" s="681"/>
      <c r="AJ1206" s="681"/>
      <c r="AK1206" s="747"/>
      <c r="AL1206" s="684" t="s">
        <v>18</v>
      </c>
      <c r="AM1206" s="685"/>
      <c r="AN1206" s="757" t="s">
        <v>19</v>
      </c>
      <c r="AO1206" s="758"/>
      <c r="AP1206" s="758"/>
      <c r="AQ1206" s="758"/>
      <c r="AR1206" s="759"/>
      <c r="AS1206" s="760"/>
      <c r="AT1206" s="85"/>
    </row>
    <row r="1207" spans="2:46" ht="13.5" customHeight="1">
      <c r="B1207" s="808"/>
      <c r="C1207" s="809"/>
      <c r="D1207" s="809"/>
      <c r="E1207" s="809"/>
      <c r="F1207" s="809"/>
      <c r="G1207" s="809"/>
      <c r="H1207" s="809"/>
      <c r="I1207" s="810"/>
      <c r="J1207" s="808"/>
      <c r="K1207" s="809"/>
      <c r="L1207" s="809"/>
      <c r="M1207" s="809"/>
      <c r="N1207" s="811"/>
      <c r="O1207" s="820"/>
      <c r="P1207" s="809"/>
      <c r="Q1207" s="809"/>
      <c r="R1207" s="809"/>
      <c r="S1207" s="809"/>
      <c r="T1207" s="809"/>
      <c r="U1207" s="810"/>
      <c r="V1207" s="731"/>
      <c r="W1207" s="732"/>
      <c r="X1207" s="732"/>
      <c r="Y1207" s="733"/>
      <c r="Z1207" s="737"/>
      <c r="AA1207" s="738"/>
      <c r="AB1207" s="738"/>
      <c r="AC1207" s="739"/>
      <c r="AD1207" s="743"/>
      <c r="AE1207" s="744"/>
      <c r="AF1207" s="744"/>
      <c r="AG1207" s="745"/>
      <c r="AH1207" s="748"/>
      <c r="AI1207" s="683"/>
      <c r="AJ1207" s="683"/>
      <c r="AK1207" s="749"/>
      <c r="AL1207" s="686"/>
      <c r="AM1207" s="687"/>
      <c r="AN1207" s="799"/>
      <c r="AO1207" s="799"/>
      <c r="AP1207" s="799"/>
      <c r="AQ1207" s="799"/>
      <c r="AR1207" s="799"/>
      <c r="AS1207" s="800"/>
      <c r="AT1207" s="85"/>
    </row>
    <row r="1208" spans="2:46" ht="18" customHeight="1">
      <c r="B1208" s="751">
        <f>'報告書（事業主控）'!B1208</f>
        <v>0</v>
      </c>
      <c r="C1208" s="752"/>
      <c r="D1208" s="752"/>
      <c r="E1208" s="752"/>
      <c r="F1208" s="752"/>
      <c r="G1208" s="752"/>
      <c r="H1208" s="752"/>
      <c r="I1208" s="753"/>
      <c r="J1208" s="751">
        <f>'報告書（事業主控）'!J1208</f>
        <v>0</v>
      </c>
      <c r="K1208" s="752"/>
      <c r="L1208" s="752"/>
      <c r="M1208" s="752"/>
      <c r="N1208" s="754"/>
      <c r="O1208" s="106">
        <f>'報告書（事業主控）'!O1208</f>
        <v>0</v>
      </c>
      <c r="P1208" s="107" t="s">
        <v>45</v>
      </c>
      <c r="Q1208" s="106">
        <f>'報告書（事業主控）'!Q1208</f>
        <v>0</v>
      </c>
      <c r="R1208" s="107" t="s">
        <v>46</v>
      </c>
      <c r="S1208" s="106">
        <f>'報告書（事業主控）'!S1208</f>
        <v>0</v>
      </c>
      <c r="T1208" s="755" t="s">
        <v>47</v>
      </c>
      <c r="U1208" s="755"/>
      <c r="V1208" s="707">
        <f>'報告書（事業主控）'!V1208</f>
        <v>0</v>
      </c>
      <c r="W1208" s="708"/>
      <c r="X1208" s="708"/>
      <c r="Y1208" s="96" t="s">
        <v>8</v>
      </c>
      <c r="Z1208" s="70"/>
      <c r="AA1208" s="113"/>
      <c r="AB1208" s="113"/>
      <c r="AC1208" s="96" t="s">
        <v>8</v>
      </c>
      <c r="AD1208" s="70"/>
      <c r="AE1208" s="113"/>
      <c r="AF1208" s="113"/>
      <c r="AG1208" s="96" t="s">
        <v>8</v>
      </c>
      <c r="AH1208" s="815">
        <f>'報告書（事業主控）'!AH1208</f>
        <v>0</v>
      </c>
      <c r="AI1208" s="816"/>
      <c r="AJ1208" s="816"/>
      <c r="AK1208" s="817"/>
      <c r="AL1208" s="70"/>
      <c r="AM1208" s="71"/>
      <c r="AN1208" s="674">
        <f>'報告書（事業主控）'!AN1208</f>
        <v>0</v>
      </c>
      <c r="AO1208" s="675"/>
      <c r="AP1208" s="675"/>
      <c r="AQ1208" s="675"/>
      <c r="AR1208" s="675"/>
      <c r="AS1208" s="109" t="s">
        <v>8</v>
      </c>
      <c r="AT1208" s="85"/>
    </row>
    <row r="1209" spans="2:46" ht="18" customHeight="1">
      <c r="B1209" s="700"/>
      <c r="C1209" s="701"/>
      <c r="D1209" s="701"/>
      <c r="E1209" s="701"/>
      <c r="F1209" s="701"/>
      <c r="G1209" s="701"/>
      <c r="H1209" s="701"/>
      <c r="I1209" s="702"/>
      <c r="J1209" s="700"/>
      <c r="K1209" s="701"/>
      <c r="L1209" s="701"/>
      <c r="M1209" s="701"/>
      <c r="N1209" s="704"/>
      <c r="O1209" s="115">
        <f>'報告書（事業主控）'!O1209</f>
        <v>0</v>
      </c>
      <c r="P1209" s="116" t="s">
        <v>45</v>
      </c>
      <c r="Q1209" s="115">
        <f>'報告書（事業主控）'!Q1209</f>
        <v>0</v>
      </c>
      <c r="R1209" s="116" t="s">
        <v>46</v>
      </c>
      <c r="S1209" s="115">
        <f>'報告書（事業主控）'!S1209</f>
        <v>0</v>
      </c>
      <c r="T1209" s="706" t="s">
        <v>48</v>
      </c>
      <c r="U1209" s="706"/>
      <c r="V1209" s="671">
        <f>'報告書（事業主控）'!V1209</f>
        <v>0</v>
      </c>
      <c r="W1209" s="672"/>
      <c r="X1209" s="672"/>
      <c r="Y1209" s="672"/>
      <c r="Z1209" s="671">
        <f>'報告書（事業主控）'!Z1209</f>
        <v>0</v>
      </c>
      <c r="AA1209" s="672"/>
      <c r="AB1209" s="672"/>
      <c r="AC1209" s="672"/>
      <c r="AD1209" s="671">
        <f>'報告書（事業主控）'!AD1209</f>
        <v>0</v>
      </c>
      <c r="AE1209" s="672"/>
      <c r="AF1209" s="672"/>
      <c r="AG1209" s="672"/>
      <c r="AH1209" s="671">
        <f>'報告書（事業主控）'!AH1209</f>
        <v>0</v>
      </c>
      <c r="AI1209" s="672"/>
      <c r="AJ1209" s="672"/>
      <c r="AK1209" s="673"/>
      <c r="AL1209" s="407">
        <f>'報告書（事業主控）'!AL1209</f>
        <v>0</v>
      </c>
      <c r="AM1209" s="677"/>
      <c r="AN1209" s="671">
        <f>'報告書（事業主控）'!AN1209</f>
        <v>0</v>
      </c>
      <c r="AO1209" s="672"/>
      <c r="AP1209" s="672"/>
      <c r="AQ1209" s="672"/>
      <c r="AR1209" s="672"/>
      <c r="AS1209" s="75"/>
      <c r="AT1209" s="85"/>
    </row>
    <row r="1210" spans="2:46" ht="18" customHeight="1">
      <c r="B1210" s="697">
        <f>'報告書（事業主控）'!B1210</f>
        <v>0</v>
      </c>
      <c r="C1210" s="698"/>
      <c r="D1210" s="698"/>
      <c r="E1210" s="698"/>
      <c r="F1210" s="698"/>
      <c r="G1210" s="698"/>
      <c r="H1210" s="698"/>
      <c r="I1210" s="699"/>
      <c r="J1210" s="697">
        <f>'報告書（事業主控）'!J1210</f>
        <v>0</v>
      </c>
      <c r="K1210" s="698"/>
      <c r="L1210" s="698"/>
      <c r="M1210" s="698"/>
      <c r="N1210" s="703"/>
      <c r="O1210" s="110">
        <f>'報告書（事業主控）'!O1210</f>
        <v>0</v>
      </c>
      <c r="P1210" s="92" t="s">
        <v>45</v>
      </c>
      <c r="Q1210" s="110">
        <f>'報告書（事業主控）'!Q1210</f>
        <v>0</v>
      </c>
      <c r="R1210" s="92" t="s">
        <v>46</v>
      </c>
      <c r="S1210" s="110">
        <f>'報告書（事業主控）'!S1210</f>
        <v>0</v>
      </c>
      <c r="T1210" s="705" t="s">
        <v>47</v>
      </c>
      <c r="U1210" s="705"/>
      <c r="V1210" s="707">
        <f>'報告書（事業主控）'!V1210</f>
        <v>0</v>
      </c>
      <c r="W1210" s="708"/>
      <c r="X1210" s="708"/>
      <c r="Y1210" s="97"/>
      <c r="Z1210" s="70"/>
      <c r="AA1210" s="113"/>
      <c r="AB1210" s="113"/>
      <c r="AC1210" s="97"/>
      <c r="AD1210" s="70"/>
      <c r="AE1210" s="113"/>
      <c r="AF1210" s="113"/>
      <c r="AG1210" s="97"/>
      <c r="AH1210" s="674">
        <f>'報告書（事業主控）'!AH1210</f>
        <v>0</v>
      </c>
      <c r="AI1210" s="675"/>
      <c r="AJ1210" s="675"/>
      <c r="AK1210" s="676"/>
      <c r="AL1210" s="70"/>
      <c r="AM1210" s="71"/>
      <c r="AN1210" s="674">
        <f>'報告書（事業主控）'!AN1210</f>
        <v>0</v>
      </c>
      <c r="AO1210" s="675"/>
      <c r="AP1210" s="675"/>
      <c r="AQ1210" s="675"/>
      <c r="AR1210" s="675"/>
      <c r="AS1210" s="114"/>
      <c r="AT1210" s="85"/>
    </row>
    <row r="1211" spans="2:46" ht="18" customHeight="1">
      <c r="B1211" s="700"/>
      <c r="C1211" s="701"/>
      <c r="D1211" s="701"/>
      <c r="E1211" s="701"/>
      <c r="F1211" s="701"/>
      <c r="G1211" s="701"/>
      <c r="H1211" s="701"/>
      <c r="I1211" s="702"/>
      <c r="J1211" s="700"/>
      <c r="K1211" s="701"/>
      <c r="L1211" s="701"/>
      <c r="M1211" s="701"/>
      <c r="N1211" s="704"/>
      <c r="O1211" s="115">
        <f>'報告書（事業主控）'!O1211</f>
        <v>0</v>
      </c>
      <c r="P1211" s="116" t="s">
        <v>45</v>
      </c>
      <c r="Q1211" s="115">
        <f>'報告書（事業主控）'!Q1211</f>
        <v>0</v>
      </c>
      <c r="R1211" s="116" t="s">
        <v>46</v>
      </c>
      <c r="S1211" s="115">
        <f>'報告書（事業主控）'!S1211</f>
        <v>0</v>
      </c>
      <c r="T1211" s="706" t="s">
        <v>48</v>
      </c>
      <c r="U1211" s="706"/>
      <c r="V1211" s="678">
        <f>'報告書（事業主控）'!V1211</f>
        <v>0</v>
      </c>
      <c r="W1211" s="679"/>
      <c r="X1211" s="679"/>
      <c r="Y1211" s="679"/>
      <c r="Z1211" s="678">
        <f>'報告書（事業主控）'!Z1211</f>
        <v>0</v>
      </c>
      <c r="AA1211" s="679"/>
      <c r="AB1211" s="679"/>
      <c r="AC1211" s="679"/>
      <c r="AD1211" s="678">
        <f>'報告書（事業主控）'!AD1211</f>
        <v>0</v>
      </c>
      <c r="AE1211" s="679"/>
      <c r="AF1211" s="679"/>
      <c r="AG1211" s="679"/>
      <c r="AH1211" s="678">
        <f>'報告書（事業主控）'!AH1211</f>
        <v>0</v>
      </c>
      <c r="AI1211" s="679"/>
      <c r="AJ1211" s="679"/>
      <c r="AK1211" s="680"/>
      <c r="AL1211" s="407">
        <f>'報告書（事業主控）'!AL1211</f>
        <v>0</v>
      </c>
      <c r="AM1211" s="677"/>
      <c r="AN1211" s="671">
        <f>'報告書（事業主控）'!AN1211</f>
        <v>0</v>
      </c>
      <c r="AO1211" s="672"/>
      <c r="AP1211" s="672"/>
      <c r="AQ1211" s="672"/>
      <c r="AR1211" s="672"/>
      <c r="AS1211" s="75"/>
      <c r="AT1211" s="85"/>
    </row>
    <row r="1212" spans="2:46" ht="18" customHeight="1">
      <c r="B1212" s="697">
        <f>'報告書（事業主控）'!B1212</f>
        <v>0</v>
      </c>
      <c r="C1212" s="698"/>
      <c r="D1212" s="698"/>
      <c r="E1212" s="698"/>
      <c r="F1212" s="698"/>
      <c r="G1212" s="698"/>
      <c r="H1212" s="698"/>
      <c r="I1212" s="699"/>
      <c r="J1212" s="697">
        <f>'報告書（事業主控）'!J1212</f>
        <v>0</v>
      </c>
      <c r="K1212" s="698"/>
      <c r="L1212" s="698"/>
      <c r="M1212" s="698"/>
      <c r="N1212" s="703"/>
      <c r="O1212" s="110">
        <f>'報告書（事業主控）'!O1212</f>
        <v>0</v>
      </c>
      <c r="P1212" s="92" t="s">
        <v>45</v>
      </c>
      <c r="Q1212" s="110">
        <f>'報告書（事業主控）'!Q1212</f>
        <v>0</v>
      </c>
      <c r="R1212" s="92" t="s">
        <v>46</v>
      </c>
      <c r="S1212" s="110">
        <f>'報告書（事業主控）'!S1212</f>
        <v>0</v>
      </c>
      <c r="T1212" s="705" t="s">
        <v>47</v>
      </c>
      <c r="U1212" s="705"/>
      <c r="V1212" s="707">
        <f>'報告書（事業主控）'!V1212</f>
        <v>0</v>
      </c>
      <c r="W1212" s="708"/>
      <c r="X1212" s="708"/>
      <c r="Y1212" s="97"/>
      <c r="Z1212" s="70"/>
      <c r="AA1212" s="113"/>
      <c r="AB1212" s="113"/>
      <c r="AC1212" s="97"/>
      <c r="AD1212" s="70"/>
      <c r="AE1212" s="113"/>
      <c r="AF1212" s="113"/>
      <c r="AG1212" s="97"/>
      <c r="AH1212" s="674">
        <f>'報告書（事業主控）'!AH1212</f>
        <v>0</v>
      </c>
      <c r="AI1212" s="675"/>
      <c r="AJ1212" s="675"/>
      <c r="AK1212" s="676"/>
      <c r="AL1212" s="70"/>
      <c r="AM1212" s="71"/>
      <c r="AN1212" s="674">
        <f>'報告書（事業主控）'!AN1212</f>
        <v>0</v>
      </c>
      <c r="AO1212" s="675"/>
      <c r="AP1212" s="675"/>
      <c r="AQ1212" s="675"/>
      <c r="AR1212" s="675"/>
      <c r="AS1212" s="114"/>
      <c r="AT1212" s="85"/>
    </row>
    <row r="1213" spans="2:46" ht="18" customHeight="1">
      <c r="B1213" s="700"/>
      <c r="C1213" s="701"/>
      <c r="D1213" s="701"/>
      <c r="E1213" s="701"/>
      <c r="F1213" s="701"/>
      <c r="G1213" s="701"/>
      <c r="H1213" s="701"/>
      <c r="I1213" s="702"/>
      <c r="J1213" s="700"/>
      <c r="K1213" s="701"/>
      <c r="L1213" s="701"/>
      <c r="M1213" s="701"/>
      <c r="N1213" s="704"/>
      <c r="O1213" s="115">
        <f>'報告書（事業主控）'!O1213</f>
        <v>0</v>
      </c>
      <c r="P1213" s="116" t="s">
        <v>45</v>
      </c>
      <c r="Q1213" s="115">
        <f>'報告書（事業主控）'!Q1213</f>
        <v>0</v>
      </c>
      <c r="R1213" s="116" t="s">
        <v>46</v>
      </c>
      <c r="S1213" s="115">
        <f>'報告書（事業主控）'!S1213</f>
        <v>0</v>
      </c>
      <c r="T1213" s="706" t="s">
        <v>48</v>
      </c>
      <c r="U1213" s="706"/>
      <c r="V1213" s="678">
        <f>'報告書（事業主控）'!V1213</f>
        <v>0</v>
      </c>
      <c r="W1213" s="679"/>
      <c r="X1213" s="679"/>
      <c r="Y1213" s="679"/>
      <c r="Z1213" s="678">
        <f>'報告書（事業主控）'!Z1213</f>
        <v>0</v>
      </c>
      <c r="AA1213" s="679"/>
      <c r="AB1213" s="679"/>
      <c r="AC1213" s="679"/>
      <c r="AD1213" s="678">
        <f>'報告書（事業主控）'!AD1213</f>
        <v>0</v>
      </c>
      <c r="AE1213" s="679"/>
      <c r="AF1213" s="679"/>
      <c r="AG1213" s="679"/>
      <c r="AH1213" s="678">
        <f>'報告書（事業主控）'!AH1213</f>
        <v>0</v>
      </c>
      <c r="AI1213" s="679"/>
      <c r="AJ1213" s="679"/>
      <c r="AK1213" s="680"/>
      <c r="AL1213" s="407">
        <f>'報告書（事業主控）'!AL1213</f>
        <v>0</v>
      </c>
      <c r="AM1213" s="677"/>
      <c r="AN1213" s="671">
        <f>'報告書（事業主控）'!AN1213</f>
        <v>0</v>
      </c>
      <c r="AO1213" s="672"/>
      <c r="AP1213" s="672"/>
      <c r="AQ1213" s="672"/>
      <c r="AR1213" s="672"/>
      <c r="AS1213" s="75"/>
      <c r="AT1213" s="85"/>
    </row>
    <row r="1214" spans="2:46" ht="18" customHeight="1">
      <c r="B1214" s="697">
        <f>'報告書（事業主控）'!B1214</f>
        <v>0</v>
      </c>
      <c r="C1214" s="698"/>
      <c r="D1214" s="698"/>
      <c r="E1214" s="698"/>
      <c r="F1214" s="698"/>
      <c r="G1214" s="698"/>
      <c r="H1214" s="698"/>
      <c r="I1214" s="699"/>
      <c r="J1214" s="697">
        <f>'報告書（事業主控）'!J1214</f>
        <v>0</v>
      </c>
      <c r="K1214" s="698"/>
      <c r="L1214" s="698"/>
      <c r="M1214" s="698"/>
      <c r="N1214" s="703"/>
      <c r="O1214" s="110">
        <f>'報告書（事業主控）'!O1214</f>
        <v>0</v>
      </c>
      <c r="P1214" s="92" t="s">
        <v>45</v>
      </c>
      <c r="Q1214" s="110">
        <f>'報告書（事業主控）'!Q1214</f>
        <v>0</v>
      </c>
      <c r="R1214" s="92" t="s">
        <v>46</v>
      </c>
      <c r="S1214" s="110">
        <f>'報告書（事業主控）'!S1214</f>
        <v>0</v>
      </c>
      <c r="T1214" s="705" t="s">
        <v>47</v>
      </c>
      <c r="U1214" s="705"/>
      <c r="V1214" s="707">
        <f>'報告書（事業主控）'!V1214</f>
        <v>0</v>
      </c>
      <c r="W1214" s="708"/>
      <c r="X1214" s="708"/>
      <c r="Y1214" s="97"/>
      <c r="Z1214" s="70"/>
      <c r="AA1214" s="113"/>
      <c r="AB1214" s="113"/>
      <c r="AC1214" s="97"/>
      <c r="AD1214" s="70"/>
      <c r="AE1214" s="113"/>
      <c r="AF1214" s="113"/>
      <c r="AG1214" s="97"/>
      <c r="AH1214" s="674">
        <f>'報告書（事業主控）'!AH1214</f>
        <v>0</v>
      </c>
      <c r="AI1214" s="675"/>
      <c r="AJ1214" s="675"/>
      <c r="AK1214" s="676"/>
      <c r="AL1214" s="70"/>
      <c r="AM1214" s="71"/>
      <c r="AN1214" s="674">
        <f>'報告書（事業主控）'!AN1214</f>
        <v>0</v>
      </c>
      <c r="AO1214" s="675"/>
      <c r="AP1214" s="675"/>
      <c r="AQ1214" s="675"/>
      <c r="AR1214" s="675"/>
      <c r="AS1214" s="114"/>
      <c r="AT1214" s="85"/>
    </row>
    <row r="1215" spans="2:46" ht="18" customHeight="1">
      <c r="B1215" s="700"/>
      <c r="C1215" s="701"/>
      <c r="D1215" s="701"/>
      <c r="E1215" s="701"/>
      <c r="F1215" s="701"/>
      <c r="G1215" s="701"/>
      <c r="H1215" s="701"/>
      <c r="I1215" s="702"/>
      <c r="J1215" s="700"/>
      <c r="K1215" s="701"/>
      <c r="L1215" s="701"/>
      <c r="M1215" s="701"/>
      <c r="N1215" s="704"/>
      <c r="O1215" s="115">
        <f>'報告書（事業主控）'!O1215</f>
        <v>0</v>
      </c>
      <c r="P1215" s="116" t="s">
        <v>45</v>
      </c>
      <c r="Q1215" s="115">
        <f>'報告書（事業主控）'!Q1215</f>
        <v>0</v>
      </c>
      <c r="R1215" s="116" t="s">
        <v>46</v>
      </c>
      <c r="S1215" s="115">
        <f>'報告書（事業主控）'!S1215</f>
        <v>0</v>
      </c>
      <c r="T1215" s="706" t="s">
        <v>48</v>
      </c>
      <c r="U1215" s="706"/>
      <c r="V1215" s="678">
        <f>'報告書（事業主控）'!V1215</f>
        <v>0</v>
      </c>
      <c r="W1215" s="679"/>
      <c r="X1215" s="679"/>
      <c r="Y1215" s="679"/>
      <c r="Z1215" s="678">
        <f>'報告書（事業主控）'!Z1215</f>
        <v>0</v>
      </c>
      <c r="AA1215" s="679"/>
      <c r="AB1215" s="679"/>
      <c r="AC1215" s="679"/>
      <c r="AD1215" s="678">
        <f>'報告書（事業主控）'!AD1215</f>
        <v>0</v>
      </c>
      <c r="AE1215" s="679"/>
      <c r="AF1215" s="679"/>
      <c r="AG1215" s="679"/>
      <c r="AH1215" s="678">
        <f>'報告書（事業主控）'!AH1215</f>
        <v>0</v>
      </c>
      <c r="AI1215" s="679"/>
      <c r="AJ1215" s="679"/>
      <c r="AK1215" s="680"/>
      <c r="AL1215" s="407">
        <f>'報告書（事業主控）'!AL1215</f>
        <v>0</v>
      </c>
      <c r="AM1215" s="677"/>
      <c r="AN1215" s="671">
        <f>'報告書（事業主控）'!AN1215</f>
        <v>0</v>
      </c>
      <c r="AO1215" s="672"/>
      <c r="AP1215" s="672"/>
      <c r="AQ1215" s="672"/>
      <c r="AR1215" s="672"/>
      <c r="AS1215" s="75"/>
      <c r="AT1215" s="85"/>
    </row>
    <row r="1216" spans="2:46" ht="18" customHeight="1">
      <c r="B1216" s="697">
        <f>'報告書（事業主控）'!B1216</f>
        <v>0</v>
      </c>
      <c r="C1216" s="698"/>
      <c r="D1216" s="698"/>
      <c r="E1216" s="698"/>
      <c r="F1216" s="698"/>
      <c r="G1216" s="698"/>
      <c r="H1216" s="698"/>
      <c r="I1216" s="699"/>
      <c r="J1216" s="697">
        <f>'報告書（事業主控）'!J1216</f>
        <v>0</v>
      </c>
      <c r="K1216" s="698"/>
      <c r="L1216" s="698"/>
      <c r="M1216" s="698"/>
      <c r="N1216" s="703"/>
      <c r="O1216" s="110">
        <f>'報告書（事業主控）'!O1216</f>
        <v>0</v>
      </c>
      <c r="P1216" s="92" t="s">
        <v>45</v>
      </c>
      <c r="Q1216" s="110">
        <f>'報告書（事業主控）'!Q1216</f>
        <v>0</v>
      </c>
      <c r="R1216" s="92" t="s">
        <v>46</v>
      </c>
      <c r="S1216" s="110">
        <f>'報告書（事業主控）'!S1216</f>
        <v>0</v>
      </c>
      <c r="T1216" s="705" t="s">
        <v>47</v>
      </c>
      <c r="U1216" s="705"/>
      <c r="V1216" s="707">
        <f>'報告書（事業主控）'!V1216</f>
        <v>0</v>
      </c>
      <c r="W1216" s="708"/>
      <c r="X1216" s="708"/>
      <c r="Y1216" s="97"/>
      <c r="Z1216" s="70"/>
      <c r="AA1216" s="113"/>
      <c r="AB1216" s="113"/>
      <c r="AC1216" s="97"/>
      <c r="AD1216" s="70"/>
      <c r="AE1216" s="113"/>
      <c r="AF1216" s="113"/>
      <c r="AG1216" s="97"/>
      <c r="AH1216" s="674">
        <f>'報告書（事業主控）'!AH1216</f>
        <v>0</v>
      </c>
      <c r="AI1216" s="675"/>
      <c r="AJ1216" s="675"/>
      <c r="AK1216" s="676"/>
      <c r="AL1216" s="70"/>
      <c r="AM1216" s="71"/>
      <c r="AN1216" s="674">
        <f>'報告書（事業主控）'!AN1216</f>
        <v>0</v>
      </c>
      <c r="AO1216" s="675"/>
      <c r="AP1216" s="675"/>
      <c r="AQ1216" s="675"/>
      <c r="AR1216" s="675"/>
      <c r="AS1216" s="114"/>
      <c r="AT1216" s="85"/>
    </row>
    <row r="1217" spans="2:46" ht="18" customHeight="1">
      <c r="B1217" s="700"/>
      <c r="C1217" s="701"/>
      <c r="D1217" s="701"/>
      <c r="E1217" s="701"/>
      <c r="F1217" s="701"/>
      <c r="G1217" s="701"/>
      <c r="H1217" s="701"/>
      <c r="I1217" s="702"/>
      <c r="J1217" s="700"/>
      <c r="K1217" s="701"/>
      <c r="L1217" s="701"/>
      <c r="M1217" s="701"/>
      <c r="N1217" s="704"/>
      <c r="O1217" s="115">
        <f>'報告書（事業主控）'!O1217</f>
        <v>0</v>
      </c>
      <c r="P1217" s="116" t="s">
        <v>45</v>
      </c>
      <c r="Q1217" s="115">
        <f>'報告書（事業主控）'!Q1217</f>
        <v>0</v>
      </c>
      <c r="R1217" s="116" t="s">
        <v>46</v>
      </c>
      <c r="S1217" s="115">
        <f>'報告書（事業主控）'!S1217</f>
        <v>0</v>
      </c>
      <c r="T1217" s="706" t="s">
        <v>48</v>
      </c>
      <c r="U1217" s="706"/>
      <c r="V1217" s="678">
        <f>'報告書（事業主控）'!V1217</f>
        <v>0</v>
      </c>
      <c r="W1217" s="679"/>
      <c r="X1217" s="679"/>
      <c r="Y1217" s="679"/>
      <c r="Z1217" s="678">
        <f>'報告書（事業主控）'!Z1217</f>
        <v>0</v>
      </c>
      <c r="AA1217" s="679"/>
      <c r="AB1217" s="679"/>
      <c r="AC1217" s="679"/>
      <c r="AD1217" s="678">
        <f>'報告書（事業主控）'!AD1217</f>
        <v>0</v>
      </c>
      <c r="AE1217" s="679"/>
      <c r="AF1217" s="679"/>
      <c r="AG1217" s="679"/>
      <c r="AH1217" s="678">
        <f>'報告書（事業主控）'!AH1217</f>
        <v>0</v>
      </c>
      <c r="AI1217" s="679"/>
      <c r="AJ1217" s="679"/>
      <c r="AK1217" s="680"/>
      <c r="AL1217" s="407">
        <f>'報告書（事業主控）'!AL1217</f>
        <v>0</v>
      </c>
      <c r="AM1217" s="677"/>
      <c r="AN1217" s="671">
        <f>'報告書（事業主控）'!AN1217</f>
        <v>0</v>
      </c>
      <c r="AO1217" s="672"/>
      <c r="AP1217" s="672"/>
      <c r="AQ1217" s="672"/>
      <c r="AR1217" s="672"/>
      <c r="AS1217" s="75"/>
      <c r="AT1217" s="85"/>
    </row>
    <row r="1218" spans="2:46" ht="18" customHeight="1">
      <c r="B1218" s="697">
        <f>'報告書（事業主控）'!B1218</f>
        <v>0</v>
      </c>
      <c r="C1218" s="698"/>
      <c r="D1218" s="698"/>
      <c r="E1218" s="698"/>
      <c r="F1218" s="698"/>
      <c r="G1218" s="698"/>
      <c r="H1218" s="698"/>
      <c r="I1218" s="699"/>
      <c r="J1218" s="697">
        <f>'報告書（事業主控）'!J1218</f>
        <v>0</v>
      </c>
      <c r="K1218" s="698"/>
      <c r="L1218" s="698"/>
      <c r="M1218" s="698"/>
      <c r="N1218" s="703"/>
      <c r="O1218" s="110">
        <f>'報告書（事業主控）'!O1218</f>
        <v>0</v>
      </c>
      <c r="P1218" s="92" t="s">
        <v>45</v>
      </c>
      <c r="Q1218" s="110">
        <f>'報告書（事業主控）'!Q1218</f>
        <v>0</v>
      </c>
      <c r="R1218" s="92" t="s">
        <v>46</v>
      </c>
      <c r="S1218" s="110">
        <f>'報告書（事業主控）'!S1218</f>
        <v>0</v>
      </c>
      <c r="T1218" s="705" t="s">
        <v>47</v>
      </c>
      <c r="U1218" s="705"/>
      <c r="V1218" s="707">
        <f>'報告書（事業主控）'!V1218</f>
        <v>0</v>
      </c>
      <c r="W1218" s="708"/>
      <c r="X1218" s="708"/>
      <c r="Y1218" s="97"/>
      <c r="Z1218" s="70"/>
      <c r="AA1218" s="113"/>
      <c r="AB1218" s="113"/>
      <c r="AC1218" s="97"/>
      <c r="AD1218" s="70"/>
      <c r="AE1218" s="113"/>
      <c r="AF1218" s="113"/>
      <c r="AG1218" s="97"/>
      <c r="AH1218" s="674">
        <f>'報告書（事業主控）'!AH1218</f>
        <v>0</v>
      </c>
      <c r="AI1218" s="675"/>
      <c r="AJ1218" s="675"/>
      <c r="AK1218" s="676"/>
      <c r="AL1218" s="70"/>
      <c r="AM1218" s="71"/>
      <c r="AN1218" s="674">
        <f>'報告書（事業主控）'!AN1218</f>
        <v>0</v>
      </c>
      <c r="AO1218" s="675"/>
      <c r="AP1218" s="675"/>
      <c r="AQ1218" s="675"/>
      <c r="AR1218" s="675"/>
      <c r="AS1218" s="114"/>
      <c r="AT1218" s="85"/>
    </row>
    <row r="1219" spans="2:46" ht="18" customHeight="1">
      <c r="B1219" s="700"/>
      <c r="C1219" s="701"/>
      <c r="D1219" s="701"/>
      <c r="E1219" s="701"/>
      <c r="F1219" s="701"/>
      <c r="G1219" s="701"/>
      <c r="H1219" s="701"/>
      <c r="I1219" s="702"/>
      <c r="J1219" s="700"/>
      <c r="K1219" s="701"/>
      <c r="L1219" s="701"/>
      <c r="M1219" s="701"/>
      <c r="N1219" s="704"/>
      <c r="O1219" s="115">
        <f>'報告書（事業主控）'!O1219</f>
        <v>0</v>
      </c>
      <c r="P1219" s="116" t="s">
        <v>45</v>
      </c>
      <c r="Q1219" s="115">
        <f>'報告書（事業主控）'!Q1219</f>
        <v>0</v>
      </c>
      <c r="R1219" s="116" t="s">
        <v>46</v>
      </c>
      <c r="S1219" s="115">
        <f>'報告書（事業主控）'!S1219</f>
        <v>0</v>
      </c>
      <c r="T1219" s="706" t="s">
        <v>48</v>
      </c>
      <c r="U1219" s="706"/>
      <c r="V1219" s="678">
        <f>'報告書（事業主控）'!V1219</f>
        <v>0</v>
      </c>
      <c r="W1219" s="679"/>
      <c r="X1219" s="679"/>
      <c r="Y1219" s="679"/>
      <c r="Z1219" s="678">
        <f>'報告書（事業主控）'!Z1219</f>
        <v>0</v>
      </c>
      <c r="AA1219" s="679"/>
      <c r="AB1219" s="679"/>
      <c r="AC1219" s="679"/>
      <c r="AD1219" s="678">
        <f>'報告書（事業主控）'!AD1219</f>
        <v>0</v>
      </c>
      <c r="AE1219" s="679"/>
      <c r="AF1219" s="679"/>
      <c r="AG1219" s="679"/>
      <c r="AH1219" s="678">
        <f>'報告書（事業主控）'!AH1219</f>
        <v>0</v>
      </c>
      <c r="AI1219" s="679"/>
      <c r="AJ1219" s="679"/>
      <c r="AK1219" s="680"/>
      <c r="AL1219" s="407">
        <f>'報告書（事業主控）'!AL1219</f>
        <v>0</v>
      </c>
      <c r="AM1219" s="677"/>
      <c r="AN1219" s="671">
        <f>'報告書（事業主控）'!AN1219</f>
        <v>0</v>
      </c>
      <c r="AO1219" s="672"/>
      <c r="AP1219" s="672"/>
      <c r="AQ1219" s="672"/>
      <c r="AR1219" s="672"/>
      <c r="AS1219" s="75"/>
      <c r="AT1219" s="85"/>
    </row>
    <row r="1220" spans="2:46" ht="18" customHeight="1">
      <c r="B1220" s="697">
        <f>'報告書（事業主控）'!B1220</f>
        <v>0</v>
      </c>
      <c r="C1220" s="698"/>
      <c r="D1220" s="698"/>
      <c r="E1220" s="698"/>
      <c r="F1220" s="698"/>
      <c r="G1220" s="698"/>
      <c r="H1220" s="698"/>
      <c r="I1220" s="699"/>
      <c r="J1220" s="697">
        <f>'報告書（事業主控）'!J1220</f>
        <v>0</v>
      </c>
      <c r="K1220" s="698"/>
      <c r="L1220" s="698"/>
      <c r="M1220" s="698"/>
      <c r="N1220" s="703"/>
      <c r="O1220" s="110">
        <f>'報告書（事業主控）'!O1220</f>
        <v>0</v>
      </c>
      <c r="P1220" s="92" t="s">
        <v>45</v>
      </c>
      <c r="Q1220" s="110">
        <f>'報告書（事業主控）'!Q1220</f>
        <v>0</v>
      </c>
      <c r="R1220" s="92" t="s">
        <v>46</v>
      </c>
      <c r="S1220" s="110">
        <f>'報告書（事業主控）'!S1220</f>
        <v>0</v>
      </c>
      <c r="T1220" s="705" t="s">
        <v>47</v>
      </c>
      <c r="U1220" s="705"/>
      <c r="V1220" s="707">
        <f>'報告書（事業主控）'!V1220</f>
        <v>0</v>
      </c>
      <c r="W1220" s="708"/>
      <c r="X1220" s="708"/>
      <c r="Y1220" s="97"/>
      <c r="Z1220" s="70"/>
      <c r="AA1220" s="113"/>
      <c r="AB1220" s="113"/>
      <c r="AC1220" s="97"/>
      <c r="AD1220" s="70"/>
      <c r="AE1220" s="113"/>
      <c r="AF1220" s="113"/>
      <c r="AG1220" s="97"/>
      <c r="AH1220" s="674">
        <f>'報告書（事業主控）'!AH1220</f>
        <v>0</v>
      </c>
      <c r="AI1220" s="675"/>
      <c r="AJ1220" s="675"/>
      <c r="AK1220" s="676"/>
      <c r="AL1220" s="70"/>
      <c r="AM1220" s="71"/>
      <c r="AN1220" s="674">
        <f>'報告書（事業主控）'!AN1220</f>
        <v>0</v>
      </c>
      <c r="AO1220" s="675"/>
      <c r="AP1220" s="675"/>
      <c r="AQ1220" s="675"/>
      <c r="AR1220" s="675"/>
      <c r="AS1220" s="114"/>
      <c r="AT1220" s="85"/>
    </row>
    <row r="1221" spans="2:46" ht="18" customHeight="1">
      <c r="B1221" s="700"/>
      <c r="C1221" s="701"/>
      <c r="D1221" s="701"/>
      <c r="E1221" s="701"/>
      <c r="F1221" s="701"/>
      <c r="G1221" s="701"/>
      <c r="H1221" s="701"/>
      <c r="I1221" s="702"/>
      <c r="J1221" s="700"/>
      <c r="K1221" s="701"/>
      <c r="L1221" s="701"/>
      <c r="M1221" s="701"/>
      <c r="N1221" s="704"/>
      <c r="O1221" s="115">
        <f>'報告書（事業主控）'!O1221</f>
        <v>0</v>
      </c>
      <c r="P1221" s="116" t="s">
        <v>45</v>
      </c>
      <c r="Q1221" s="115">
        <f>'報告書（事業主控）'!Q1221</f>
        <v>0</v>
      </c>
      <c r="R1221" s="116" t="s">
        <v>46</v>
      </c>
      <c r="S1221" s="115">
        <f>'報告書（事業主控）'!S1221</f>
        <v>0</v>
      </c>
      <c r="T1221" s="706" t="s">
        <v>48</v>
      </c>
      <c r="U1221" s="706"/>
      <c r="V1221" s="678">
        <f>'報告書（事業主控）'!V1221</f>
        <v>0</v>
      </c>
      <c r="W1221" s="679"/>
      <c r="X1221" s="679"/>
      <c r="Y1221" s="679"/>
      <c r="Z1221" s="678">
        <f>'報告書（事業主控）'!Z1221</f>
        <v>0</v>
      </c>
      <c r="AA1221" s="679"/>
      <c r="AB1221" s="679"/>
      <c r="AC1221" s="679"/>
      <c r="AD1221" s="678">
        <f>'報告書（事業主控）'!AD1221</f>
        <v>0</v>
      </c>
      <c r="AE1221" s="679"/>
      <c r="AF1221" s="679"/>
      <c r="AG1221" s="679"/>
      <c r="AH1221" s="678">
        <f>'報告書（事業主控）'!AH1221</f>
        <v>0</v>
      </c>
      <c r="AI1221" s="679"/>
      <c r="AJ1221" s="679"/>
      <c r="AK1221" s="680"/>
      <c r="AL1221" s="407">
        <f>'報告書（事業主控）'!AL1221</f>
        <v>0</v>
      </c>
      <c r="AM1221" s="677"/>
      <c r="AN1221" s="671">
        <f>'報告書（事業主控）'!AN1221</f>
        <v>0</v>
      </c>
      <c r="AO1221" s="672"/>
      <c r="AP1221" s="672"/>
      <c r="AQ1221" s="672"/>
      <c r="AR1221" s="672"/>
      <c r="AS1221" s="75"/>
      <c r="AT1221" s="85"/>
    </row>
    <row r="1222" spans="2:46" ht="18" customHeight="1">
      <c r="B1222" s="697">
        <f>'報告書（事業主控）'!B1222</f>
        <v>0</v>
      </c>
      <c r="C1222" s="698"/>
      <c r="D1222" s="698"/>
      <c r="E1222" s="698"/>
      <c r="F1222" s="698"/>
      <c r="G1222" s="698"/>
      <c r="H1222" s="698"/>
      <c r="I1222" s="699"/>
      <c r="J1222" s="697">
        <f>'報告書（事業主控）'!J1222</f>
        <v>0</v>
      </c>
      <c r="K1222" s="698"/>
      <c r="L1222" s="698"/>
      <c r="M1222" s="698"/>
      <c r="N1222" s="703"/>
      <c r="O1222" s="110">
        <f>'報告書（事業主控）'!O1222</f>
        <v>0</v>
      </c>
      <c r="P1222" s="92" t="s">
        <v>45</v>
      </c>
      <c r="Q1222" s="110">
        <f>'報告書（事業主控）'!Q1222</f>
        <v>0</v>
      </c>
      <c r="R1222" s="92" t="s">
        <v>46</v>
      </c>
      <c r="S1222" s="110">
        <f>'報告書（事業主控）'!S1222</f>
        <v>0</v>
      </c>
      <c r="T1222" s="705" t="s">
        <v>47</v>
      </c>
      <c r="U1222" s="705"/>
      <c r="V1222" s="707">
        <f>'報告書（事業主控）'!V1222</f>
        <v>0</v>
      </c>
      <c r="W1222" s="708"/>
      <c r="X1222" s="708"/>
      <c r="Y1222" s="97"/>
      <c r="Z1222" s="70"/>
      <c r="AA1222" s="113"/>
      <c r="AB1222" s="113"/>
      <c r="AC1222" s="97"/>
      <c r="AD1222" s="70"/>
      <c r="AE1222" s="113"/>
      <c r="AF1222" s="113"/>
      <c r="AG1222" s="97"/>
      <c r="AH1222" s="674">
        <f>'報告書（事業主控）'!AH1222</f>
        <v>0</v>
      </c>
      <c r="AI1222" s="675"/>
      <c r="AJ1222" s="675"/>
      <c r="AK1222" s="676"/>
      <c r="AL1222" s="70"/>
      <c r="AM1222" s="71"/>
      <c r="AN1222" s="674">
        <f>'報告書（事業主控）'!AN1222</f>
        <v>0</v>
      </c>
      <c r="AO1222" s="675"/>
      <c r="AP1222" s="675"/>
      <c r="AQ1222" s="675"/>
      <c r="AR1222" s="675"/>
      <c r="AS1222" s="114"/>
      <c r="AT1222" s="85"/>
    </row>
    <row r="1223" spans="2:46" ht="18" customHeight="1">
      <c r="B1223" s="700"/>
      <c r="C1223" s="701"/>
      <c r="D1223" s="701"/>
      <c r="E1223" s="701"/>
      <c r="F1223" s="701"/>
      <c r="G1223" s="701"/>
      <c r="H1223" s="701"/>
      <c r="I1223" s="702"/>
      <c r="J1223" s="700"/>
      <c r="K1223" s="701"/>
      <c r="L1223" s="701"/>
      <c r="M1223" s="701"/>
      <c r="N1223" s="704"/>
      <c r="O1223" s="115">
        <f>'報告書（事業主控）'!O1223</f>
        <v>0</v>
      </c>
      <c r="P1223" s="116" t="s">
        <v>45</v>
      </c>
      <c r="Q1223" s="115">
        <f>'報告書（事業主控）'!Q1223</f>
        <v>0</v>
      </c>
      <c r="R1223" s="116" t="s">
        <v>46</v>
      </c>
      <c r="S1223" s="115">
        <f>'報告書（事業主控）'!S1223</f>
        <v>0</v>
      </c>
      <c r="T1223" s="706" t="s">
        <v>48</v>
      </c>
      <c r="U1223" s="706"/>
      <c r="V1223" s="678">
        <f>'報告書（事業主控）'!V1223</f>
        <v>0</v>
      </c>
      <c r="W1223" s="679"/>
      <c r="X1223" s="679"/>
      <c r="Y1223" s="679"/>
      <c r="Z1223" s="678">
        <f>'報告書（事業主控）'!Z1223</f>
        <v>0</v>
      </c>
      <c r="AA1223" s="679"/>
      <c r="AB1223" s="679"/>
      <c r="AC1223" s="679"/>
      <c r="AD1223" s="678">
        <f>'報告書（事業主控）'!AD1223</f>
        <v>0</v>
      </c>
      <c r="AE1223" s="679"/>
      <c r="AF1223" s="679"/>
      <c r="AG1223" s="679"/>
      <c r="AH1223" s="678">
        <f>'報告書（事業主控）'!AH1223</f>
        <v>0</v>
      </c>
      <c r="AI1223" s="679"/>
      <c r="AJ1223" s="679"/>
      <c r="AK1223" s="680"/>
      <c r="AL1223" s="407">
        <f>'報告書（事業主控）'!AL1223</f>
        <v>0</v>
      </c>
      <c r="AM1223" s="677"/>
      <c r="AN1223" s="671">
        <f>'報告書（事業主控）'!AN1223</f>
        <v>0</v>
      </c>
      <c r="AO1223" s="672"/>
      <c r="AP1223" s="672"/>
      <c r="AQ1223" s="672"/>
      <c r="AR1223" s="672"/>
      <c r="AS1223" s="75"/>
      <c r="AT1223" s="85"/>
    </row>
    <row r="1224" spans="2:46" ht="18" customHeight="1">
      <c r="B1224" s="697">
        <f>'報告書（事業主控）'!B1224</f>
        <v>0</v>
      </c>
      <c r="C1224" s="698"/>
      <c r="D1224" s="698"/>
      <c r="E1224" s="698"/>
      <c r="F1224" s="698"/>
      <c r="G1224" s="698"/>
      <c r="H1224" s="698"/>
      <c r="I1224" s="699"/>
      <c r="J1224" s="697">
        <f>'報告書（事業主控）'!J1224</f>
        <v>0</v>
      </c>
      <c r="K1224" s="698"/>
      <c r="L1224" s="698"/>
      <c r="M1224" s="698"/>
      <c r="N1224" s="703"/>
      <c r="O1224" s="110">
        <f>'報告書（事業主控）'!O1224</f>
        <v>0</v>
      </c>
      <c r="P1224" s="92" t="s">
        <v>45</v>
      </c>
      <c r="Q1224" s="110">
        <f>'報告書（事業主控）'!Q1224</f>
        <v>0</v>
      </c>
      <c r="R1224" s="92" t="s">
        <v>46</v>
      </c>
      <c r="S1224" s="110">
        <f>'報告書（事業主控）'!S1224</f>
        <v>0</v>
      </c>
      <c r="T1224" s="705" t="s">
        <v>47</v>
      </c>
      <c r="U1224" s="705"/>
      <c r="V1224" s="707">
        <f>'報告書（事業主控）'!V1224</f>
        <v>0</v>
      </c>
      <c r="W1224" s="708"/>
      <c r="X1224" s="708"/>
      <c r="Y1224" s="97"/>
      <c r="Z1224" s="70"/>
      <c r="AA1224" s="113"/>
      <c r="AB1224" s="113"/>
      <c r="AC1224" s="97"/>
      <c r="AD1224" s="70"/>
      <c r="AE1224" s="113"/>
      <c r="AF1224" s="113"/>
      <c r="AG1224" s="97"/>
      <c r="AH1224" s="674">
        <f>'報告書（事業主控）'!AH1224</f>
        <v>0</v>
      </c>
      <c r="AI1224" s="675"/>
      <c r="AJ1224" s="675"/>
      <c r="AK1224" s="676"/>
      <c r="AL1224" s="70"/>
      <c r="AM1224" s="71"/>
      <c r="AN1224" s="674">
        <f>'報告書（事業主控）'!AN1224</f>
        <v>0</v>
      </c>
      <c r="AO1224" s="675"/>
      <c r="AP1224" s="675"/>
      <c r="AQ1224" s="675"/>
      <c r="AR1224" s="675"/>
      <c r="AS1224" s="114"/>
      <c r="AT1224" s="85"/>
    </row>
    <row r="1225" spans="2:46" ht="18" customHeight="1">
      <c r="B1225" s="700"/>
      <c r="C1225" s="701"/>
      <c r="D1225" s="701"/>
      <c r="E1225" s="701"/>
      <c r="F1225" s="701"/>
      <c r="G1225" s="701"/>
      <c r="H1225" s="701"/>
      <c r="I1225" s="702"/>
      <c r="J1225" s="700"/>
      <c r="K1225" s="701"/>
      <c r="L1225" s="701"/>
      <c r="M1225" s="701"/>
      <c r="N1225" s="704"/>
      <c r="O1225" s="115">
        <f>'報告書（事業主控）'!O1225</f>
        <v>0</v>
      </c>
      <c r="P1225" s="116" t="s">
        <v>45</v>
      </c>
      <c r="Q1225" s="115">
        <f>'報告書（事業主控）'!Q1225</f>
        <v>0</v>
      </c>
      <c r="R1225" s="116" t="s">
        <v>46</v>
      </c>
      <c r="S1225" s="115">
        <f>'報告書（事業主控）'!S1225</f>
        <v>0</v>
      </c>
      <c r="T1225" s="706" t="s">
        <v>48</v>
      </c>
      <c r="U1225" s="706"/>
      <c r="V1225" s="678">
        <f>'報告書（事業主控）'!V1225</f>
        <v>0</v>
      </c>
      <c r="W1225" s="679"/>
      <c r="X1225" s="679"/>
      <c r="Y1225" s="679"/>
      <c r="Z1225" s="678">
        <f>'報告書（事業主控）'!Z1225</f>
        <v>0</v>
      </c>
      <c r="AA1225" s="679"/>
      <c r="AB1225" s="679"/>
      <c r="AC1225" s="679"/>
      <c r="AD1225" s="678">
        <f>'報告書（事業主控）'!AD1225</f>
        <v>0</v>
      </c>
      <c r="AE1225" s="679"/>
      <c r="AF1225" s="679"/>
      <c r="AG1225" s="679"/>
      <c r="AH1225" s="678">
        <f>'報告書（事業主控）'!AH1225</f>
        <v>0</v>
      </c>
      <c r="AI1225" s="679"/>
      <c r="AJ1225" s="679"/>
      <c r="AK1225" s="680"/>
      <c r="AL1225" s="407">
        <f>'報告書（事業主控）'!AL1225</f>
        <v>0</v>
      </c>
      <c r="AM1225" s="677"/>
      <c r="AN1225" s="671">
        <f>'報告書（事業主控）'!AN1225</f>
        <v>0</v>
      </c>
      <c r="AO1225" s="672"/>
      <c r="AP1225" s="672"/>
      <c r="AQ1225" s="672"/>
      <c r="AR1225" s="672"/>
      <c r="AS1225" s="75"/>
      <c r="AT1225" s="85"/>
    </row>
    <row r="1226" spans="2:46" ht="18" customHeight="1">
      <c r="B1226" s="430" t="s">
        <v>134</v>
      </c>
      <c r="C1226" s="431"/>
      <c r="D1226" s="431"/>
      <c r="E1226" s="432"/>
      <c r="F1226" s="688">
        <f>'報告書（事業主控）'!F1226</f>
        <v>0</v>
      </c>
      <c r="G1226" s="689"/>
      <c r="H1226" s="689"/>
      <c r="I1226" s="689"/>
      <c r="J1226" s="689"/>
      <c r="K1226" s="689"/>
      <c r="L1226" s="689"/>
      <c r="M1226" s="689"/>
      <c r="N1226" s="690"/>
      <c r="O1226" s="786" t="s">
        <v>62</v>
      </c>
      <c r="P1226" s="787"/>
      <c r="Q1226" s="787"/>
      <c r="R1226" s="787"/>
      <c r="S1226" s="787"/>
      <c r="T1226" s="787"/>
      <c r="U1226" s="788"/>
      <c r="V1226" s="674">
        <f>'報告書（事業主控）'!V1226</f>
        <v>0</v>
      </c>
      <c r="W1226" s="675"/>
      <c r="X1226" s="675"/>
      <c r="Y1226" s="676"/>
      <c r="Z1226" s="70"/>
      <c r="AA1226" s="113"/>
      <c r="AB1226" s="113"/>
      <c r="AC1226" s="97"/>
      <c r="AD1226" s="70"/>
      <c r="AE1226" s="113"/>
      <c r="AF1226" s="113"/>
      <c r="AG1226" s="97"/>
      <c r="AH1226" s="674">
        <f>'報告書（事業主控）'!AH1226</f>
        <v>0</v>
      </c>
      <c r="AI1226" s="675"/>
      <c r="AJ1226" s="675"/>
      <c r="AK1226" s="676"/>
      <c r="AL1226" s="70"/>
      <c r="AM1226" s="71"/>
      <c r="AN1226" s="674">
        <f>'報告書（事業主控）'!AN1226</f>
        <v>0</v>
      </c>
      <c r="AO1226" s="675"/>
      <c r="AP1226" s="675"/>
      <c r="AQ1226" s="675"/>
      <c r="AR1226" s="675"/>
      <c r="AS1226" s="114"/>
      <c r="AT1226" s="85"/>
    </row>
    <row r="1227" spans="2:46" ht="18" customHeight="1">
      <c r="B1227" s="433"/>
      <c r="C1227" s="434"/>
      <c r="D1227" s="434"/>
      <c r="E1227" s="435"/>
      <c r="F1227" s="691"/>
      <c r="G1227" s="692"/>
      <c r="H1227" s="692"/>
      <c r="I1227" s="692"/>
      <c r="J1227" s="692"/>
      <c r="K1227" s="692"/>
      <c r="L1227" s="692"/>
      <c r="M1227" s="692"/>
      <c r="N1227" s="693"/>
      <c r="O1227" s="789"/>
      <c r="P1227" s="790"/>
      <c r="Q1227" s="790"/>
      <c r="R1227" s="790"/>
      <c r="S1227" s="790"/>
      <c r="T1227" s="790"/>
      <c r="U1227" s="791"/>
      <c r="V1227" s="401">
        <f>'報告書（事業主控）'!V1227</f>
        <v>0</v>
      </c>
      <c r="W1227" s="640"/>
      <c r="X1227" s="640"/>
      <c r="Y1227" s="643"/>
      <c r="Z1227" s="401">
        <f>'報告書（事業主控）'!Z1227</f>
        <v>0</v>
      </c>
      <c r="AA1227" s="641"/>
      <c r="AB1227" s="641"/>
      <c r="AC1227" s="642"/>
      <c r="AD1227" s="401">
        <f>'報告書（事業主控）'!AD1227</f>
        <v>0</v>
      </c>
      <c r="AE1227" s="641"/>
      <c r="AF1227" s="641"/>
      <c r="AG1227" s="642"/>
      <c r="AH1227" s="401">
        <f>'報告書（事業主控）'!AH1227</f>
        <v>0</v>
      </c>
      <c r="AI1227" s="402"/>
      <c r="AJ1227" s="402"/>
      <c r="AK1227" s="402"/>
      <c r="AL1227" s="340"/>
      <c r="AM1227" s="341"/>
      <c r="AN1227" s="401">
        <f>'報告書（事業主控）'!AN1227</f>
        <v>0</v>
      </c>
      <c r="AO1227" s="640"/>
      <c r="AP1227" s="640"/>
      <c r="AQ1227" s="640"/>
      <c r="AR1227" s="640"/>
      <c r="AS1227" s="327"/>
      <c r="AT1227" s="85"/>
    </row>
    <row r="1228" spans="2:46" ht="18" customHeight="1">
      <c r="B1228" s="436"/>
      <c r="C1228" s="437"/>
      <c r="D1228" s="437"/>
      <c r="E1228" s="438"/>
      <c r="F1228" s="694"/>
      <c r="G1228" s="695"/>
      <c r="H1228" s="695"/>
      <c r="I1228" s="695"/>
      <c r="J1228" s="695"/>
      <c r="K1228" s="695"/>
      <c r="L1228" s="695"/>
      <c r="M1228" s="695"/>
      <c r="N1228" s="696"/>
      <c r="O1228" s="792"/>
      <c r="P1228" s="793"/>
      <c r="Q1228" s="793"/>
      <c r="R1228" s="793"/>
      <c r="S1228" s="793"/>
      <c r="T1228" s="793"/>
      <c r="U1228" s="794"/>
      <c r="V1228" s="671">
        <f>'報告書（事業主控）'!V1228</f>
        <v>0</v>
      </c>
      <c r="W1228" s="672"/>
      <c r="X1228" s="672"/>
      <c r="Y1228" s="673"/>
      <c r="Z1228" s="671">
        <f>'報告書（事業主控）'!Z1228</f>
        <v>0</v>
      </c>
      <c r="AA1228" s="672"/>
      <c r="AB1228" s="672"/>
      <c r="AC1228" s="673"/>
      <c r="AD1228" s="671">
        <f>'報告書（事業主控）'!AD1228</f>
        <v>0</v>
      </c>
      <c r="AE1228" s="672"/>
      <c r="AF1228" s="672"/>
      <c r="AG1228" s="673"/>
      <c r="AH1228" s="671">
        <f>'報告書（事業主控）'!AH1228</f>
        <v>0</v>
      </c>
      <c r="AI1228" s="672"/>
      <c r="AJ1228" s="672"/>
      <c r="AK1228" s="673"/>
      <c r="AL1228" s="74"/>
      <c r="AM1228" s="75"/>
      <c r="AN1228" s="671">
        <f>'報告書（事業主控）'!AN1228</f>
        <v>0</v>
      </c>
      <c r="AO1228" s="672"/>
      <c r="AP1228" s="672"/>
      <c r="AQ1228" s="672"/>
      <c r="AR1228" s="672"/>
      <c r="AS1228" s="75"/>
      <c r="AT1228" s="85"/>
    </row>
    <row r="1229" spans="2:46" ht="18" customHeight="1">
      <c r="AN1229" s="670">
        <f>'報告書（事業主控）'!AN1229:AR1229</f>
        <v>0</v>
      </c>
      <c r="AO1229" s="670"/>
      <c r="AP1229" s="670"/>
      <c r="AQ1229" s="670"/>
      <c r="AR1229" s="670"/>
      <c r="AS1229" s="85"/>
      <c r="AT1229" s="85"/>
    </row>
    <row r="1230" spans="2:46" ht="31.5" customHeight="1">
      <c r="AN1230" s="132"/>
      <c r="AO1230" s="132"/>
      <c r="AP1230" s="132"/>
      <c r="AQ1230" s="132"/>
      <c r="AR1230" s="132"/>
      <c r="AS1230" s="85"/>
      <c r="AT1230" s="85"/>
    </row>
  </sheetData>
  <sheetProtection sheet="1" selectLockedCells="1"/>
  <dataConsolidate/>
  <mergeCells count="5101">
    <mergeCell ref="AC33:AS33"/>
    <mergeCell ref="AC34:AS34"/>
    <mergeCell ref="AI38:AO39"/>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098:AK1098"/>
    <mergeCell ref="AL1098:AM1098"/>
    <mergeCell ref="AN1098:AR1098"/>
    <mergeCell ref="AN1089:AR108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R1160:AS1162"/>
    <mergeCell ref="AN1170:AR1170"/>
    <mergeCell ref="V981:Y981"/>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AH1100:AK1100"/>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V476:X476"/>
    <mergeCell ref="V407:Y407"/>
    <mergeCell ref="Z407:AC407"/>
    <mergeCell ref="AH476:AK476"/>
    <mergeCell ref="AN478:AR47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62:Y362"/>
    <mergeCell ref="Z362:AC362"/>
    <mergeCell ref="AD362:AG362"/>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D194:AG194"/>
    <mergeCell ref="AH194:AK194"/>
    <mergeCell ref="AL194:AM194"/>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AN1188:AR1188"/>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L1100:AM1100"/>
    <mergeCell ref="AN1100:AR1100"/>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AN858:AR858"/>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V649:Y649"/>
    <mergeCell ref="Z649:AC649"/>
    <mergeCell ref="AD649:AG64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Z475:AC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AD475:AG475"/>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V321:Y321"/>
    <mergeCell ref="Z321:AC321"/>
    <mergeCell ref="AD321:AG32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4:Y194"/>
    <mergeCell ref="Z194:AC194"/>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N185:AR185"/>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N15:AS15"/>
    <mergeCell ref="Z25:AC25"/>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N60:AR60"/>
    <mergeCell ref="AP53:AQ55"/>
    <mergeCell ref="AN57:AS57"/>
    <mergeCell ref="AP38:AS39"/>
    <mergeCell ref="AL57:AM57"/>
    <mergeCell ref="AH17:AK17"/>
    <mergeCell ref="AL17:AM17"/>
    <mergeCell ref="AD23:AG23"/>
    <mergeCell ref="V27:Y27"/>
    <mergeCell ref="Z27:AC27"/>
    <mergeCell ref="AD27:AG27"/>
    <mergeCell ref="AH27:AK27"/>
    <mergeCell ref="AN27:AR27"/>
    <mergeCell ref="AL21:AM21"/>
    <mergeCell ref="AD25:AG2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L58:AM59"/>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topLeftCell="A121" zoomScaleNormal="100" workbookViewId="0">
      <selection activeCell="L2" sqref="L2:O2"/>
    </sheetView>
  </sheetViews>
  <sheetFormatPr defaultColWidth="0" defaultRowHeight="0" customHeight="1" zeroHeight="1"/>
  <cols>
    <col min="1" max="61" width="1.75" style="159" customWidth="1"/>
    <col min="62" max="16384" width="9" style="159" hidden="1"/>
  </cols>
  <sheetData>
    <row r="1" spans="2:57" ht="9.75" customHeight="1" thickBot="1"/>
    <row r="2" spans="2:57" ht="21" customHeight="1" thickBot="1">
      <c r="B2" s="1198" t="s">
        <v>136</v>
      </c>
      <c r="C2" s="1198"/>
      <c r="D2" s="1198"/>
      <c r="E2" s="1198"/>
      <c r="F2" s="1198"/>
      <c r="G2" s="1198"/>
      <c r="H2" s="1198"/>
      <c r="I2" s="1198"/>
      <c r="J2" s="1198"/>
      <c r="K2" s="1198"/>
      <c r="L2" s="1201">
        <v>0</v>
      </c>
      <c r="M2" s="1202"/>
      <c r="N2" s="1202"/>
      <c r="O2" s="1203"/>
      <c r="P2" s="1199" t="s">
        <v>137</v>
      </c>
      <c r="Q2" s="1200"/>
      <c r="R2" s="1200"/>
    </row>
    <row r="3" spans="2:57" ht="16.5" customHeight="1">
      <c r="B3" s="202" t="str">
        <f>"※ メリット制が適用されている場合のみ、平成"&amp;DBCS(概算年度-1)&amp;"年度年度更新時申告書と併せてお送りした"</f>
        <v>※ メリット制が適用されている場合のみ、平成３１年度年度更新時申告書と併せてお送りした</v>
      </c>
    </row>
    <row r="4" spans="2:57" ht="16.5" customHeight="1">
      <c r="B4" s="202" t="s">
        <v>138</v>
      </c>
    </row>
    <row r="5" spans="2:57" ht="9" customHeight="1"/>
    <row r="6" spans="2:57" s="138" customFormat="1" ht="15" customHeight="1">
      <c r="B6" s="137" t="s">
        <v>74</v>
      </c>
    </row>
    <row r="7" spans="2:57" s="138" customFormat="1" ht="11.1" customHeight="1">
      <c r="B7" s="137"/>
      <c r="N7" s="1143" t="s">
        <v>75</v>
      </c>
      <c r="O7" s="1143"/>
      <c r="P7" s="1143"/>
      <c r="Q7" s="1143"/>
      <c r="R7" s="1143"/>
      <c r="S7" s="1143"/>
      <c r="T7" s="1143"/>
      <c r="U7" s="1143"/>
      <c r="V7" s="1143"/>
      <c r="AR7" s="399"/>
      <c r="AS7" s="399"/>
      <c r="AT7" s="399"/>
      <c r="AU7" s="399"/>
      <c r="AV7" s="399"/>
      <c r="AW7" s="399"/>
      <c r="AX7" s="1231" t="s">
        <v>329</v>
      </c>
      <c r="AY7" s="1232"/>
      <c r="AZ7" s="1232"/>
      <c r="BA7" s="1232"/>
      <c r="BB7" s="1232"/>
      <c r="BC7" s="1232"/>
      <c r="BD7" s="1232"/>
      <c r="BE7" s="1233"/>
    </row>
    <row r="8" spans="2:57" s="1" customFormat="1" ht="9.9499999999999993" customHeight="1">
      <c r="C8" s="1163"/>
      <c r="D8" s="1163"/>
      <c r="E8" s="1163"/>
      <c r="F8" s="1206"/>
      <c r="G8" s="1207"/>
      <c r="H8" s="1207"/>
      <c r="I8" s="1204" t="s">
        <v>76</v>
      </c>
      <c r="J8" s="1204"/>
      <c r="K8" s="1204"/>
      <c r="L8" s="1204"/>
      <c r="M8" s="1204"/>
      <c r="N8" s="1204"/>
      <c r="O8" s="1204"/>
      <c r="P8" s="1204"/>
      <c r="Q8" s="1204"/>
      <c r="R8" s="1204"/>
      <c r="S8" s="1204"/>
      <c r="T8" s="1204"/>
      <c r="U8" s="1204"/>
      <c r="V8" s="1204"/>
      <c r="W8" s="1204"/>
      <c r="X8" s="1204"/>
      <c r="Y8" s="1204"/>
      <c r="Z8" s="1204"/>
      <c r="AA8" s="1204"/>
      <c r="AB8" s="1204"/>
      <c r="AC8" s="1204"/>
      <c r="AD8" s="1204"/>
      <c r="AE8" s="1204"/>
      <c r="AF8" s="1204"/>
      <c r="AG8" s="1204"/>
      <c r="AH8" s="1204"/>
      <c r="AI8" s="1204"/>
      <c r="AR8" s="399"/>
      <c r="AS8" s="399"/>
      <c r="AT8" s="399"/>
      <c r="AU8" s="399"/>
      <c r="AV8" s="399"/>
      <c r="AW8" s="399"/>
      <c r="AX8" s="1234"/>
      <c r="AY8" s="1235"/>
      <c r="AZ8" s="1235"/>
      <c r="BA8" s="1235"/>
      <c r="BB8" s="1235"/>
      <c r="BC8" s="1235"/>
      <c r="BD8" s="1235"/>
      <c r="BE8" s="1236"/>
    </row>
    <row r="9" spans="2:57" s="1" customFormat="1" ht="9.9499999999999993" customHeight="1">
      <c r="C9" s="1164"/>
      <c r="D9" s="1164"/>
      <c r="E9" s="1164"/>
      <c r="F9" s="1208"/>
      <c r="G9" s="1208"/>
      <c r="H9" s="1208"/>
      <c r="I9" s="1205"/>
      <c r="J9" s="1205"/>
      <c r="K9" s="1205"/>
      <c r="L9" s="1205"/>
      <c r="M9" s="1205"/>
      <c r="N9" s="1205"/>
      <c r="O9" s="1205"/>
      <c r="P9" s="1205"/>
      <c r="Q9" s="1205"/>
      <c r="R9" s="1205"/>
      <c r="S9" s="1205"/>
      <c r="T9" s="1205"/>
      <c r="U9" s="1205"/>
      <c r="V9" s="1205"/>
      <c r="W9" s="1205"/>
      <c r="X9" s="1205"/>
      <c r="Y9" s="1205"/>
      <c r="Z9" s="1205"/>
      <c r="AA9" s="1205"/>
      <c r="AB9" s="1205"/>
      <c r="AC9" s="1205"/>
      <c r="AD9" s="1205"/>
      <c r="AE9" s="1205"/>
      <c r="AF9" s="1205"/>
      <c r="AG9" s="1205"/>
      <c r="AH9" s="1205"/>
      <c r="AI9" s="1205"/>
      <c r="AR9" s="399"/>
      <c r="AS9" s="399"/>
      <c r="AT9" s="399"/>
      <c r="AU9" s="399"/>
      <c r="AV9" s="399"/>
      <c r="AW9" s="399"/>
      <c r="AX9" s="399"/>
      <c r="AY9" s="399"/>
      <c r="AZ9" s="399"/>
      <c r="BA9" s="399"/>
      <c r="BB9" s="399"/>
      <c r="BD9" s="398"/>
      <c r="BE9" s="398"/>
    </row>
    <row r="10" spans="2:57" s="138" customFormat="1" ht="4.5" customHeight="1"/>
    <row r="11" spans="2:57" s="1" customFormat="1" ht="9.9499999999999993" customHeight="1">
      <c r="B11" s="1166" t="s">
        <v>2</v>
      </c>
      <c r="C11" s="557"/>
      <c r="D11" s="557"/>
      <c r="E11" s="557"/>
      <c r="F11" s="557"/>
      <c r="G11" s="557"/>
      <c r="H11" s="557"/>
      <c r="I11" s="557"/>
      <c r="J11" s="557"/>
      <c r="K11" s="557"/>
      <c r="L11" s="557"/>
      <c r="M11" s="1165" t="s">
        <v>77</v>
      </c>
      <c r="N11" s="1165"/>
      <c r="O11" s="1165"/>
      <c r="P11" s="1165"/>
      <c r="Q11" s="1165" t="s">
        <v>3</v>
      </c>
      <c r="R11" s="1165"/>
      <c r="S11" s="1165" t="s">
        <v>78</v>
      </c>
      <c r="T11" s="1165"/>
      <c r="U11" s="1165"/>
      <c r="V11" s="1165"/>
      <c r="W11" s="1165" t="s">
        <v>79</v>
      </c>
      <c r="X11" s="1165"/>
      <c r="Y11" s="1165"/>
      <c r="Z11" s="1165"/>
      <c r="AA11" s="1165"/>
      <c r="AB11" s="1165"/>
      <c r="AC11" s="1165"/>
      <c r="AD11" s="1165"/>
      <c r="AE11" s="1165"/>
      <c r="AF11" s="1165"/>
      <c r="AG11" s="1165"/>
      <c r="AH11" s="1165"/>
      <c r="AI11" s="613" t="s">
        <v>80</v>
      </c>
      <c r="AJ11" s="574"/>
      <c r="AK11" s="574"/>
      <c r="AL11" s="574"/>
      <c r="AM11" s="574"/>
      <c r="AN11" s="574"/>
      <c r="AR11" s="1192" t="s">
        <v>81</v>
      </c>
      <c r="AS11" s="1172"/>
      <c r="AT11" s="1172"/>
      <c r="AU11" s="1172"/>
      <c r="AV11" s="1172"/>
      <c r="AW11" s="1172"/>
      <c r="AX11" s="1172"/>
      <c r="AY11" s="1172"/>
      <c r="AZ11" s="1172"/>
      <c r="BA11" s="1176">
        <f ca="1">'報告書（事業主控）'!AL9</f>
        <v>30</v>
      </c>
      <c r="BB11" s="1177"/>
      <c r="BC11" s="1172" t="s">
        <v>82</v>
      </c>
      <c r="BD11" s="1172"/>
      <c r="BE11" s="1173"/>
    </row>
    <row r="12" spans="2:57" s="1" customFormat="1" ht="9.9499999999999993" customHeight="1">
      <c r="B12" s="1167"/>
      <c r="C12" s="617"/>
      <c r="D12" s="617"/>
      <c r="E12" s="617"/>
      <c r="F12" s="617"/>
      <c r="G12" s="617"/>
      <c r="H12" s="617"/>
      <c r="I12" s="617"/>
      <c r="J12" s="617"/>
      <c r="K12" s="617"/>
      <c r="L12" s="617"/>
      <c r="M12" s="1168">
        <f>'報告書（事業主控）'!J10</f>
        <v>0</v>
      </c>
      <c r="N12" s="1139"/>
      <c r="O12" s="1188">
        <f>'報告書（事業主控）'!K10</f>
        <v>0</v>
      </c>
      <c r="P12" s="1141"/>
      <c r="Q12" s="1168">
        <f>'報告書（事業主控）'!L10</f>
        <v>0</v>
      </c>
      <c r="R12" s="1139"/>
      <c r="S12" s="1188">
        <f>'報告書（事業主控）'!M10</f>
        <v>0</v>
      </c>
      <c r="T12" s="1141"/>
      <c r="U12" s="1168">
        <f>'報告書（事業主控）'!N10</f>
        <v>0</v>
      </c>
      <c r="V12" s="1139"/>
      <c r="W12" s="1188">
        <f>'報告書（事業主控）'!O10</f>
        <v>0</v>
      </c>
      <c r="X12" s="1141"/>
      <c r="Y12" s="1168">
        <f>'報告書（事業主控）'!P10</f>
        <v>0</v>
      </c>
      <c r="Z12" s="1139"/>
      <c r="AA12" s="1188">
        <f>'報告書（事業主控）'!Q10</f>
        <v>0</v>
      </c>
      <c r="AB12" s="1141"/>
      <c r="AC12" s="1168">
        <f>'報告書（事業主控）'!R10</f>
        <v>0</v>
      </c>
      <c r="AD12" s="1139"/>
      <c r="AE12" s="1188">
        <f>'報告書（事業主控）'!S10</f>
        <v>0</v>
      </c>
      <c r="AF12" s="1141"/>
      <c r="AG12" s="1168">
        <f>'報告書（事業主控）'!T10</f>
        <v>0</v>
      </c>
      <c r="AH12" s="1139"/>
      <c r="AI12" s="1188">
        <f>'報告書（事業主控）'!U10</f>
        <v>0</v>
      </c>
      <c r="AJ12" s="1141"/>
      <c r="AK12" s="1168">
        <f>'報告書（事業主控）'!V10</f>
        <v>0</v>
      </c>
      <c r="AL12" s="1139"/>
      <c r="AM12" s="1194">
        <f>'報告書（事業主控）'!W10</f>
        <v>0</v>
      </c>
      <c r="AN12" s="1195"/>
      <c r="AR12" s="1193"/>
      <c r="AS12" s="1174"/>
      <c r="AT12" s="1174"/>
      <c r="AU12" s="1174"/>
      <c r="AV12" s="1174"/>
      <c r="AW12" s="1174"/>
      <c r="AX12" s="1174"/>
      <c r="AY12" s="1174"/>
      <c r="AZ12" s="1174"/>
      <c r="BA12" s="1178"/>
      <c r="BB12" s="1178"/>
      <c r="BC12" s="1174"/>
      <c r="BD12" s="1174"/>
      <c r="BE12" s="1175"/>
    </row>
    <row r="13" spans="2:57" s="1" customFormat="1" ht="9.9499999999999993" customHeight="1">
      <c r="B13" s="1167"/>
      <c r="C13" s="617"/>
      <c r="D13" s="617"/>
      <c r="E13" s="617"/>
      <c r="F13" s="617"/>
      <c r="G13" s="617"/>
      <c r="H13" s="617"/>
      <c r="I13" s="617"/>
      <c r="J13" s="617"/>
      <c r="K13" s="617"/>
      <c r="L13" s="617"/>
      <c r="M13" s="1139"/>
      <c r="N13" s="1139"/>
      <c r="O13" s="1142"/>
      <c r="P13" s="1142"/>
      <c r="Q13" s="1139"/>
      <c r="R13" s="1139"/>
      <c r="S13" s="1142"/>
      <c r="T13" s="1142"/>
      <c r="U13" s="1139"/>
      <c r="V13" s="1139"/>
      <c r="W13" s="1142"/>
      <c r="X13" s="1142"/>
      <c r="Y13" s="1139"/>
      <c r="Z13" s="1139"/>
      <c r="AA13" s="1142"/>
      <c r="AB13" s="1142"/>
      <c r="AC13" s="1139"/>
      <c r="AD13" s="1139"/>
      <c r="AE13" s="1142"/>
      <c r="AF13" s="1142"/>
      <c r="AG13" s="1139"/>
      <c r="AH13" s="1139"/>
      <c r="AI13" s="1142"/>
      <c r="AJ13" s="1142"/>
      <c r="AK13" s="1139"/>
      <c r="AL13" s="1139"/>
      <c r="AM13" s="1196"/>
      <c r="AN13" s="1197"/>
    </row>
    <row r="14" spans="2:57" s="2" customFormat="1" ht="12" customHeight="1">
      <c r="B14" s="1153" t="s">
        <v>83</v>
      </c>
      <c r="C14" s="1154"/>
      <c r="D14" s="1157" t="s">
        <v>84</v>
      </c>
      <c r="E14" s="1158"/>
      <c r="F14" s="1158"/>
      <c r="G14" s="1158"/>
      <c r="H14" s="1158"/>
      <c r="I14" s="1158"/>
      <c r="J14" s="1158"/>
      <c r="K14" s="1158"/>
      <c r="L14" s="1159"/>
      <c r="M14" s="887" t="s">
        <v>85</v>
      </c>
      <c r="N14" s="888"/>
      <c r="O14" s="888"/>
      <c r="P14" s="888"/>
      <c r="Q14" s="888"/>
      <c r="R14" s="888"/>
      <c r="S14" s="889"/>
      <c r="T14" s="901" t="s">
        <v>86</v>
      </c>
      <c r="U14" s="888"/>
      <c r="V14" s="888"/>
      <c r="W14" s="888"/>
      <c r="X14" s="888"/>
      <c r="Y14" s="888"/>
      <c r="Z14" s="888"/>
      <c r="AA14" s="888"/>
      <c r="AB14" s="888"/>
      <c r="AC14" s="902"/>
      <c r="AD14" s="926" t="s">
        <v>87</v>
      </c>
      <c r="AE14" s="927"/>
      <c r="AF14" s="901" t="s">
        <v>19</v>
      </c>
      <c r="AG14" s="888"/>
      <c r="AH14" s="888"/>
      <c r="AI14" s="888"/>
      <c r="AJ14" s="888"/>
      <c r="AK14" s="888"/>
      <c r="AL14" s="888"/>
      <c r="AM14" s="888"/>
      <c r="AN14" s="888"/>
      <c r="AO14" s="902"/>
      <c r="AP14" s="1091" t="s">
        <v>88</v>
      </c>
      <c r="AQ14" s="1092"/>
      <c r="AR14" s="1092"/>
      <c r="AS14" s="1092"/>
      <c r="AT14" s="1092"/>
      <c r="AU14" s="1093"/>
      <c r="AV14" s="901" t="s">
        <v>89</v>
      </c>
      <c r="AW14" s="888"/>
      <c r="AX14" s="888"/>
      <c r="AY14" s="888"/>
      <c r="AZ14" s="888"/>
      <c r="BA14" s="888"/>
      <c r="BB14" s="888"/>
      <c r="BC14" s="888"/>
      <c r="BD14" s="888"/>
      <c r="BE14" s="1169"/>
    </row>
    <row r="15" spans="2:57" s="2" customFormat="1" ht="12" customHeight="1">
      <c r="B15" s="1155"/>
      <c r="C15" s="1156"/>
      <c r="D15" s="1160"/>
      <c r="E15" s="1161"/>
      <c r="F15" s="1161"/>
      <c r="G15" s="1161"/>
      <c r="H15" s="1161"/>
      <c r="I15" s="1161"/>
      <c r="J15" s="1161"/>
      <c r="K15" s="1161"/>
      <c r="L15" s="1162"/>
      <c r="M15" s="890"/>
      <c r="N15" s="891"/>
      <c r="O15" s="891"/>
      <c r="P15" s="891"/>
      <c r="Q15" s="891"/>
      <c r="R15" s="891"/>
      <c r="S15" s="892"/>
      <c r="T15" s="903"/>
      <c r="U15" s="891"/>
      <c r="V15" s="891"/>
      <c r="W15" s="891"/>
      <c r="X15" s="891"/>
      <c r="Y15" s="891"/>
      <c r="Z15" s="891"/>
      <c r="AA15" s="891"/>
      <c r="AB15" s="891"/>
      <c r="AC15" s="904"/>
      <c r="AD15" s="928"/>
      <c r="AE15" s="929"/>
      <c r="AF15" s="903"/>
      <c r="AG15" s="891"/>
      <c r="AH15" s="891"/>
      <c r="AI15" s="891"/>
      <c r="AJ15" s="891"/>
      <c r="AK15" s="891"/>
      <c r="AL15" s="891"/>
      <c r="AM15" s="891"/>
      <c r="AN15" s="891"/>
      <c r="AO15" s="904"/>
      <c r="AP15" s="1182" t="s">
        <v>90</v>
      </c>
      <c r="AQ15" s="1180"/>
      <c r="AR15" s="1183"/>
      <c r="AS15" s="1179" t="s">
        <v>91</v>
      </c>
      <c r="AT15" s="1180"/>
      <c r="AU15" s="1181"/>
      <c r="AV15" s="1170"/>
      <c r="AW15" s="891"/>
      <c r="AX15" s="891"/>
      <c r="AY15" s="891"/>
      <c r="AZ15" s="891"/>
      <c r="BA15" s="891"/>
      <c r="BB15" s="891"/>
      <c r="BC15" s="891"/>
      <c r="BD15" s="891"/>
      <c r="BE15" s="1171"/>
    </row>
    <row r="16" spans="2:57" s="138" customFormat="1" ht="7.5" customHeight="1">
      <c r="B16" s="1119">
        <v>31</v>
      </c>
      <c r="C16" s="1120"/>
      <c r="D16" s="1080" t="s">
        <v>132</v>
      </c>
      <c r="E16" s="1081"/>
      <c r="F16" s="1081"/>
      <c r="G16" s="1081"/>
      <c r="H16" s="1081"/>
      <c r="I16" s="1081"/>
      <c r="J16" s="1081"/>
      <c r="K16" s="1081"/>
      <c r="L16" s="1082"/>
      <c r="M16" s="881" t="str">
        <f>設定シート!$E$14&amp;CHAR(10)&amp;"以前のもの"</f>
        <v>平成27年3月31日
以前のもの</v>
      </c>
      <c r="N16" s="882"/>
      <c r="O16" s="882"/>
      <c r="P16" s="882"/>
      <c r="Q16" s="882"/>
      <c r="R16" s="882"/>
      <c r="S16" s="883"/>
      <c r="T16" s="879">
        <f>保険料計算シート!D4</f>
        <v>0</v>
      </c>
      <c r="U16" s="880"/>
      <c r="V16" s="880"/>
      <c r="W16" s="880"/>
      <c r="X16" s="880"/>
      <c r="Y16" s="880"/>
      <c r="Z16" s="880"/>
      <c r="AA16" s="880"/>
      <c r="AB16" s="880"/>
      <c r="AC16" s="1063" t="s">
        <v>8</v>
      </c>
      <c r="AD16" s="930">
        <v>18</v>
      </c>
      <c r="AE16" s="931"/>
      <c r="AF16" s="1089"/>
      <c r="AG16" s="1129">
        <f>保険料計算シート!F4</f>
        <v>0</v>
      </c>
      <c r="AH16" s="1130"/>
      <c r="AI16" s="1130"/>
      <c r="AJ16" s="1130"/>
      <c r="AK16" s="1130"/>
      <c r="AL16" s="1130"/>
      <c r="AM16" s="1131"/>
      <c r="AN16" s="1070" t="s">
        <v>92</v>
      </c>
      <c r="AO16" s="1071"/>
      <c r="AP16" s="1065" t="s">
        <v>93</v>
      </c>
      <c r="AQ16" s="1066"/>
      <c r="AR16" s="1067"/>
      <c r="AS16" s="1065" t="s">
        <v>93</v>
      </c>
      <c r="AT16" s="1066"/>
      <c r="AU16" s="1067"/>
      <c r="AV16" s="873">
        <f>IF(AS17="",ROUNDDOWN(AG16*設定シート!J45,0),ROUNDDOWN(AG16*AS17,0))</f>
        <v>0</v>
      </c>
      <c r="AW16" s="874"/>
      <c r="AX16" s="874"/>
      <c r="AY16" s="874"/>
      <c r="AZ16" s="874"/>
      <c r="BA16" s="874"/>
      <c r="BB16" s="874"/>
      <c r="BC16" s="874"/>
      <c r="BD16" s="875"/>
      <c r="BE16" s="1075" t="s">
        <v>8</v>
      </c>
    </row>
    <row r="17" spans="2:61" s="138" customFormat="1" ht="10.5" customHeight="1">
      <c r="B17" s="1121"/>
      <c r="C17" s="1122"/>
      <c r="D17" s="1083"/>
      <c r="E17" s="1084"/>
      <c r="F17" s="1084"/>
      <c r="G17" s="1084"/>
      <c r="H17" s="1084"/>
      <c r="I17" s="1084"/>
      <c r="J17" s="1084"/>
      <c r="K17" s="1084"/>
      <c r="L17" s="1085"/>
      <c r="M17" s="884"/>
      <c r="N17" s="885"/>
      <c r="O17" s="885"/>
      <c r="P17" s="885"/>
      <c r="Q17" s="885"/>
      <c r="R17" s="885"/>
      <c r="S17" s="886"/>
      <c r="T17" s="905">
        <f>保険料計算シート!C4</f>
        <v>0</v>
      </c>
      <c r="U17" s="906"/>
      <c r="V17" s="906"/>
      <c r="W17" s="906"/>
      <c r="X17" s="906"/>
      <c r="Y17" s="906"/>
      <c r="Z17" s="906"/>
      <c r="AA17" s="906"/>
      <c r="AB17" s="906"/>
      <c r="AC17" s="1064"/>
      <c r="AD17" s="932"/>
      <c r="AE17" s="933"/>
      <c r="AF17" s="1090"/>
      <c r="AG17" s="1132"/>
      <c r="AH17" s="1133"/>
      <c r="AI17" s="1133"/>
      <c r="AJ17" s="1133"/>
      <c r="AK17" s="1133"/>
      <c r="AL17" s="1133"/>
      <c r="AM17" s="1134"/>
      <c r="AN17" s="1072"/>
      <c r="AO17" s="1073"/>
      <c r="AP17" s="1074">
        <v>89</v>
      </c>
      <c r="AQ17" s="1031"/>
      <c r="AR17" s="933"/>
      <c r="AS17" s="1094" t="str">
        <f>IF(OR($L$2=0,AG16=0),"",((設定シート!J45/1000-設定シート!$E$72/1000)*(100+$L$2)/100+設定シート!$E$72/1000)*1000)</f>
        <v/>
      </c>
      <c r="AT17" s="1095"/>
      <c r="AU17" s="1096"/>
      <c r="AV17" s="876"/>
      <c r="AW17" s="877"/>
      <c r="AX17" s="877"/>
      <c r="AY17" s="877"/>
      <c r="AZ17" s="877"/>
      <c r="BA17" s="877"/>
      <c r="BB17" s="877"/>
      <c r="BC17" s="877"/>
      <c r="BD17" s="878"/>
      <c r="BE17" s="1076"/>
      <c r="BF17" s="139"/>
      <c r="BG17" s="139"/>
      <c r="BH17" s="139"/>
      <c r="BI17" s="140" t="s">
        <v>94</v>
      </c>
    </row>
    <row r="18" spans="2:61" s="138" customFormat="1" ht="7.5" customHeight="1">
      <c r="B18" s="1121"/>
      <c r="C18" s="1122"/>
      <c r="D18" s="1083"/>
      <c r="E18" s="1084"/>
      <c r="F18" s="1084"/>
      <c r="G18" s="1084"/>
      <c r="H18" s="1084"/>
      <c r="I18" s="1084"/>
      <c r="J18" s="1084"/>
      <c r="K18" s="1084"/>
      <c r="L18" s="1085"/>
      <c r="M18" s="910" t="str">
        <f>設定シート!$G$14&amp;CHAR(10)&amp;"以前のもの"</f>
        <v>平成30年3月31日
以前のもの</v>
      </c>
      <c r="N18" s="911"/>
      <c r="O18" s="911"/>
      <c r="P18" s="911"/>
      <c r="Q18" s="911"/>
      <c r="R18" s="911"/>
      <c r="S18" s="912"/>
      <c r="T18" s="879">
        <f>保険料計算シート!D5</f>
        <v>0</v>
      </c>
      <c r="U18" s="880"/>
      <c r="V18" s="880"/>
      <c r="W18" s="880"/>
      <c r="X18" s="880"/>
      <c r="Y18" s="880"/>
      <c r="Z18" s="880"/>
      <c r="AA18" s="880"/>
      <c r="AB18" s="880"/>
      <c r="AC18" s="165"/>
      <c r="AD18" s="930">
        <v>19</v>
      </c>
      <c r="AE18" s="972"/>
      <c r="AF18" s="984"/>
      <c r="AG18" s="1129">
        <f>保険料計算シート!F5</f>
        <v>0</v>
      </c>
      <c r="AH18" s="1130"/>
      <c r="AI18" s="1130"/>
      <c r="AJ18" s="1130"/>
      <c r="AK18" s="1130"/>
      <c r="AL18" s="1130"/>
      <c r="AM18" s="1131"/>
      <c r="AN18" s="166"/>
      <c r="AO18" s="165"/>
      <c r="AP18" s="511">
        <v>79</v>
      </c>
      <c r="AQ18" s="617"/>
      <c r="AR18" s="509"/>
      <c r="AS18" s="867" t="str">
        <f>IF(OR($L$2=0,AG18=0),"",((設定シート!L45/1000-設定シート!$G$72/1000)*(100+$L$2)/100+設定シート!$G$72/1000)*1000)</f>
        <v/>
      </c>
      <c r="AT18" s="868"/>
      <c r="AU18" s="869"/>
      <c r="AV18" s="1184">
        <f>IF(AS18="",ROUNDDOWN(AG18*設定シート!L45,0),ROUNDDOWN(AG18*AS18,0))</f>
        <v>0</v>
      </c>
      <c r="AW18" s="1185"/>
      <c r="AX18" s="1185"/>
      <c r="AY18" s="1185"/>
      <c r="AZ18" s="1185"/>
      <c r="BA18" s="1185"/>
      <c r="BB18" s="1185"/>
      <c r="BC18" s="1185"/>
      <c r="BD18" s="1185"/>
      <c r="BE18" s="1068"/>
      <c r="BF18" s="139"/>
      <c r="BG18" s="139"/>
      <c r="BH18" s="139"/>
      <c r="BI18" s="140"/>
    </row>
    <row r="19" spans="2:61" s="138" customFormat="1" ht="10.5" customHeight="1">
      <c r="B19" s="1121"/>
      <c r="C19" s="1122"/>
      <c r="D19" s="1083"/>
      <c r="E19" s="1084"/>
      <c r="F19" s="1084"/>
      <c r="G19" s="1084"/>
      <c r="H19" s="1084"/>
      <c r="I19" s="1084"/>
      <c r="J19" s="1084"/>
      <c r="K19" s="1084"/>
      <c r="L19" s="1085"/>
      <c r="M19" s="913"/>
      <c r="N19" s="914"/>
      <c r="O19" s="914"/>
      <c r="P19" s="914"/>
      <c r="Q19" s="914"/>
      <c r="R19" s="914"/>
      <c r="S19" s="915"/>
      <c r="T19" s="905">
        <f>保険料計算シート!C5</f>
        <v>0</v>
      </c>
      <c r="U19" s="906"/>
      <c r="V19" s="906"/>
      <c r="W19" s="906"/>
      <c r="X19" s="906"/>
      <c r="Y19" s="906"/>
      <c r="Z19" s="906"/>
      <c r="AA19" s="906"/>
      <c r="AB19" s="906"/>
      <c r="AC19" s="141"/>
      <c r="AD19" s="922"/>
      <c r="AE19" s="923"/>
      <c r="AF19" s="985"/>
      <c r="AG19" s="1132"/>
      <c r="AH19" s="1133"/>
      <c r="AI19" s="1133"/>
      <c r="AJ19" s="1133"/>
      <c r="AK19" s="1133"/>
      <c r="AL19" s="1133"/>
      <c r="AM19" s="1134"/>
      <c r="AN19" s="1097"/>
      <c r="AO19" s="1097"/>
      <c r="AP19" s="1074"/>
      <c r="AQ19" s="1077"/>
      <c r="AR19" s="1078"/>
      <c r="AS19" s="870"/>
      <c r="AT19" s="871"/>
      <c r="AU19" s="872"/>
      <c r="AV19" s="1186"/>
      <c r="AW19" s="1187"/>
      <c r="AX19" s="1187"/>
      <c r="AY19" s="1187"/>
      <c r="AZ19" s="1187"/>
      <c r="BA19" s="1187"/>
      <c r="BB19" s="1187"/>
      <c r="BC19" s="1187"/>
      <c r="BD19" s="1187"/>
      <c r="BE19" s="1069"/>
      <c r="BF19" s="143">
        <v>4</v>
      </c>
      <c r="BG19" s="143">
        <v>3</v>
      </c>
      <c r="BH19" s="143">
        <v>2</v>
      </c>
      <c r="BI19" s="143">
        <v>1</v>
      </c>
    </row>
    <row r="20" spans="2:61" s="138" customFormat="1" ht="7.5" customHeight="1">
      <c r="B20" s="1123"/>
      <c r="C20" s="1124"/>
      <c r="D20" s="1083"/>
      <c r="E20" s="1084"/>
      <c r="F20" s="1084"/>
      <c r="G20" s="1084"/>
      <c r="H20" s="1084"/>
      <c r="I20" s="1084"/>
      <c r="J20" s="1084"/>
      <c r="K20" s="1084"/>
      <c r="L20" s="1085"/>
      <c r="M20" s="910" t="str">
        <f>設定シート!$I$14&amp;CHAR(10)&amp;"以降のもの"</f>
        <v>平成30年4月1日
以降のもの</v>
      </c>
      <c r="N20" s="911"/>
      <c r="O20" s="911"/>
      <c r="P20" s="911"/>
      <c r="Q20" s="911"/>
      <c r="R20" s="911"/>
      <c r="S20" s="912"/>
      <c r="T20" s="879">
        <f>保険料計算シート!D6</f>
        <v>0</v>
      </c>
      <c r="U20" s="880"/>
      <c r="V20" s="880"/>
      <c r="W20" s="880"/>
      <c r="X20" s="880"/>
      <c r="Y20" s="880"/>
      <c r="Z20" s="880"/>
      <c r="AA20" s="880"/>
      <c r="AB20" s="880"/>
      <c r="AC20" s="144"/>
      <c r="AD20" s="922"/>
      <c r="AE20" s="923"/>
      <c r="AF20" s="984"/>
      <c r="AG20" s="1129">
        <f>保険料計算シート!F6</f>
        <v>0</v>
      </c>
      <c r="AH20" s="1130"/>
      <c r="AI20" s="1130"/>
      <c r="AJ20" s="1130"/>
      <c r="AK20" s="1130"/>
      <c r="AL20" s="1130"/>
      <c r="AM20" s="1131"/>
      <c r="AN20" s="168"/>
      <c r="AO20" s="168"/>
      <c r="AP20" s="511">
        <v>62</v>
      </c>
      <c r="AQ20" s="617"/>
      <c r="AR20" s="509"/>
      <c r="AS20" s="867" t="str">
        <f>IF(OR($L$2=0,AG20=0),"",((設定シート!N45/1000-設定シート!$I$72/1000)*(100+$L$2)/100+設定シート!$I$72/1000)*1000)</f>
        <v/>
      </c>
      <c r="AT20" s="868"/>
      <c r="AU20" s="869"/>
      <c r="AV20" s="1184">
        <f>IF(AS20="",ROUNDDOWN(AG20*設定シート!N45,0),ROUNDDOWN(AG20*AS20,0))</f>
        <v>0</v>
      </c>
      <c r="AW20" s="1185"/>
      <c r="AX20" s="1185"/>
      <c r="AY20" s="1185"/>
      <c r="AZ20" s="1185"/>
      <c r="BA20" s="1185"/>
      <c r="BB20" s="1185"/>
      <c r="BC20" s="1185"/>
      <c r="BD20" s="1185"/>
      <c r="BE20" s="164"/>
      <c r="BF20" s="143"/>
      <c r="BG20" s="143"/>
      <c r="BH20" s="143"/>
      <c r="BI20" s="143"/>
    </row>
    <row r="21" spans="2:61" s="138" customFormat="1" ht="10.5" customHeight="1">
      <c r="B21" s="1125"/>
      <c r="C21" s="1126"/>
      <c r="D21" s="1086"/>
      <c r="E21" s="1087"/>
      <c r="F21" s="1087"/>
      <c r="G21" s="1087"/>
      <c r="H21" s="1087"/>
      <c r="I21" s="1087"/>
      <c r="J21" s="1087"/>
      <c r="K21" s="1087"/>
      <c r="L21" s="1088"/>
      <c r="M21" s="913"/>
      <c r="N21" s="914"/>
      <c r="O21" s="914"/>
      <c r="P21" s="914"/>
      <c r="Q21" s="914"/>
      <c r="R21" s="914"/>
      <c r="S21" s="915"/>
      <c r="T21" s="905">
        <f>保険料計算シート!C6</f>
        <v>0</v>
      </c>
      <c r="U21" s="906"/>
      <c r="V21" s="906"/>
      <c r="W21" s="906"/>
      <c r="X21" s="906"/>
      <c r="Y21" s="906"/>
      <c r="Z21" s="906"/>
      <c r="AA21" s="906"/>
      <c r="AB21" s="906"/>
      <c r="AC21" s="167"/>
      <c r="AD21" s="924"/>
      <c r="AE21" s="925"/>
      <c r="AF21" s="985"/>
      <c r="AG21" s="1132"/>
      <c r="AH21" s="1133"/>
      <c r="AI21" s="1133"/>
      <c r="AJ21" s="1133"/>
      <c r="AK21" s="1133"/>
      <c r="AL21" s="1133"/>
      <c r="AM21" s="1134"/>
      <c r="AN21" s="1098"/>
      <c r="AO21" s="1099"/>
      <c r="AP21" s="1074"/>
      <c r="AQ21" s="1077"/>
      <c r="AR21" s="1078"/>
      <c r="AS21" s="870"/>
      <c r="AT21" s="871"/>
      <c r="AU21" s="872"/>
      <c r="AV21" s="1186"/>
      <c r="AW21" s="1187"/>
      <c r="AX21" s="1187"/>
      <c r="AY21" s="1187"/>
      <c r="AZ21" s="1187"/>
      <c r="BA21" s="1187"/>
      <c r="BB21" s="1187"/>
      <c r="BC21" s="1187"/>
      <c r="BD21" s="1187"/>
      <c r="BE21" s="142"/>
      <c r="BF21" s="1140" t="s">
        <v>95</v>
      </c>
      <c r="BG21" s="864" t="s">
        <v>96</v>
      </c>
      <c r="BH21" s="864" t="s">
        <v>97</v>
      </c>
      <c r="BI21" s="1079" t="s">
        <v>330</v>
      </c>
    </row>
    <row r="22" spans="2:61" s="138" customFormat="1" ht="7.5" customHeight="1">
      <c r="B22" s="971">
        <v>32</v>
      </c>
      <c r="C22" s="972"/>
      <c r="D22" s="986" t="s">
        <v>98</v>
      </c>
      <c r="E22" s="987"/>
      <c r="F22" s="987"/>
      <c r="G22" s="987"/>
      <c r="H22" s="987"/>
      <c r="I22" s="987"/>
      <c r="J22" s="987"/>
      <c r="K22" s="987"/>
      <c r="L22" s="988"/>
      <c r="M22" s="881" t="str">
        <f>設定シート!$E$14&amp;CHAR(10)&amp;"以前のもの"</f>
        <v>平成27年3月31日
以前のもの</v>
      </c>
      <c r="N22" s="882"/>
      <c r="O22" s="882"/>
      <c r="P22" s="882"/>
      <c r="Q22" s="882"/>
      <c r="R22" s="882"/>
      <c r="S22" s="883"/>
      <c r="T22" s="879">
        <f>保険料計算シート!D7</f>
        <v>0</v>
      </c>
      <c r="U22" s="880"/>
      <c r="V22" s="880"/>
      <c r="W22" s="880"/>
      <c r="X22" s="880"/>
      <c r="Y22" s="880"/>
      <c r="Z22" s="880"/>
      <c r="AA22" s="880"/>
      <c r="AB22" s="880"/>
      <c r="AC22" s="1024"/>
      <c r="AD22" s="930">
        <v>20</v>
      </c>
      <c r="AE22" s="972"/>
      <c r="AF22" s="984"/>
      <c r="AG22" s="1129">
        <f>保険料計算シート!F7</f>
        <v>0</v>
      </c>
      <c r="AH22" s="1130"/>
      <c r="AI22" s="1130"/>
      <c r="AJ22" s="1130"/>
      <c r="AK22" s="1130"/>
      <c r="AL22" s="1130"/>
      <c r="AM22" s="1131"/>
      <c r="AN22" s="1026"/>
      <c r="AO22" s="1027"/>
      <c r="AP22" s="922">
        <v>16</v>
      </c>
      <c r="AQ22" s="1052"/>
      <c r="AR22" s="923"/>
      <c r="AS22" s="867" t="str">
        <f>IF(OR($L$2=0,AG22=0),"",((設定シート!J46/1000-設定シート!$E$72/1000)*(100+$L$2)/100+設定シート!$E$72/1000)*1000)</f>
        <v/>
      </c>
      <c r="AT22" s="868"/>
      <c r="AU22" s="869"/>
      <c r="AV22" s="1184">
        <f>IF(AS22="",ROUNDDOWN(AG22*設定シート!J46,0),ROUNDDOWN(AG22*AS22,0))</f>
        <v>0</v>
      </c>
      <c r="AW22" s="1185"/>
      <c r="AX22" s="1185"/>
      <c r="AY22" s="1185"/>
      <c r="AZ22" s="1185"/>
      <c r="BA22" s="1185"/>
      <c r="BB22" s="1185"/>
      <c r="BC22" s="1185"/>
      <c r="BD22" s="1185"/>
      <c r="BE22" s="1049"/>
      <c r="BF22" s="1140"/>
      <c r="BG22" s="864"/>
      <c r="BH22" s="864"/>
      <c r="BI22" s="1079"/>
    </row>
    <row r="23" spans="2:61" s="138" customFormat="1" ht="10.5" customHeight="1">
      <c r="B23" s="1100"/>
      <c r="C23" s="923"/>
      <c r="D23" s="989"/>
      <c r="E23" s="990"/>
      <c r="F23" s="990"/>
      <c r="G23" s="990"/>
      <c r="H23" s="990"/>
      <c r="I23" s="990"/>
      <c r="J23" s="990"/>
      <c r="K23" s="990"/>
      <c r="L23" s="991"/>
      <c r="M23" s="884"/>
      <c r="N23" s="885"/>
      <c r="O23" s="885"/>
      <c r="P23" s="885"/>
      <c r="Q23" s="885"/>
      <c r="R23" s="885"/>
      <c r="S23" s="886"/>
      <c r="T23" s="905">
        <f>保険料計算シート!C7</f>
        <v>0</v>
      </c>
      <c r="U23" s="906"/>
      <c r="V23" s="906"/>
      <c r="W23" s="906"/>
      <c r="X23" s="906"/>
      <c r="Y23" s="906"/>
      <c r="Z23" s="906"/>
      <c r="AA23" s="906"/>
      <c r="AB23" s="906"/>
      <c r="AC23" s="1025"/>
      <c r="AD23" s="922"/>
      <c r="AE23" s="923"/>
      <c r="AF23" s="985"/>
      <c r="AG23" s="1132"/>
      <c r="AH23" s="1133"/>
      <c r="AI23" s="1133"/>
      <c r="AJ23" s="1133"/>
      <c r="AK23" s="1133"/>
      <c r="AL23" s="1133"/>
      <c r="AM23" s="1134"/>
      <c r="AN23" s="1028"/>
      <c r="AO23" s="1029"/>
      <c r="AP23" s="924"/>
      <c r="AQ23" s="1053"/>
      <c r="AR23" s="925"/>
      <c r="AS23" s="870"/>
      <c r="AT23" s="871"/>
      <c r="AU23" s="872"/>
      <c r="AV23" s="1186"/>
      <c r="AW23" s="1187"/>
      <c r="AX23" s="1187"/>
      <c r="AY23" s="1187"/>
      <c r="AZ23" s="1187"/>
      <c r="BA23" s="1187"/>
      <c r="BB23" s="1187"/>
      <c r="BC23" s="1187"/>
      <c r="BD23" s="1187"/>
      <c r="BE23" s="1050"/>
      <c r="BF23" s="1140"/>
      <c r="BG23" s="864"/>
      <c r="BH23" s="864"/>
      <c r="BI23" s="1079"/>
    </row>
    <row r="24" spans="2:61" s="138" customFormat="1" ht="7.5" customHeight="1">
      <c r="B24" s="1100"/>
      <c r="C24" s="923"/>
      <c r="D24" s="989"/>
      <c r="E24" s="990"/>
      <c r="F24" s="990"/>
      <c r="G24" s="990"/>
      <c r="H24" s="990"/>
      <c r="I24" s="990"/>
      <c r="J24" s="990"/>
      <c r="K24" s="990"/>
      <c r="L24" s="991"/>
      <c r="M24" s="916" t="str">
        <f>設定シート!$G$14&amp;CHAR(10)&amp;"以前のもの"</f>
        <v>平成30年3月31日
以前のもの</v>
      </c>
      <c r="N24" s="917"/>
      <c r="O24" s="917"/>
      <c r="P24" s="917"/>
      <c r="Q24" s="917"/>
      <c r="R24" s="917"/>
      <c r="S24" s="918"/>
      <c r="T24" s="879">
        <f>保険料計算シート!D8</f>
        <v>0</v>
      </c>
      <c r="U24" s="880"/>
      <c r="V24" s="880"/>
      <c r="W24" s="880"/>
      <c r="X24" s="880"/>
      <c r="Y24" s="880"/>
      <c r="Z24" s="880"/>
      <c r="AA24" s="880"/>
      <c r="AB24" s="880"/>
      <c r="AC24" s="178"/>
      <c r="AD24" s="922"/>
      <c r="AE24" s="923"/>
      <c r="AF24" s="984"/>
      <c r="AG24" s="1129">
        <f>保険料計算シート!F8</f>
        <v>0</v>
      </c>
      <c r="AH24" s="1130"/>
      <c r="AI24" s="1130"/>
      <c r="AJ24" s="1130"/>
      <c r="AK24" s="1130"/>
      <c r="AL24" s="1130"/>
      <c r="AM24" s="1131"/>
      <c r="AN24" s="179"/>
      <c r="AO24" s="178"/>
      <c r="AP24" s="930">
        <v>11</v>
      </c>
      <c r="AQ24" s="1051"/>
      <c r="AR24" s="972"/>
      <c r="AS24" s="867" t="str">
        <f>IF(OR($L$2=0,AG24=0),"",((設定シート!L46/1000-設定シート!$G$72/1000)*(100+$L$2)/100+設定シート!$G$72/1000)*1000)</f>
        <v/>
      </c>
      <c r="AT24" s="868"/>
      <c r="AU24" s="869"/>
      <c r="AV24" s="1184">
        <f>IF(AS24="",ROUNDDOWN(AG24*設定シート!L46,0),ROUNDDOWN(AG24*AS24,0))</f>
        <v>0</v>
      </c>
      <c r="AW24" s="1185"/>
      <c r="AX24" s="1185"/>
      <c r="AY24" s="1185"/>
      <c r="AZ24" s="1185"/>
      <c r="BA24" s="1185"/>
      <c r="BB24" s="1185"/>
      <c r="BC24" s="1185"/>
      <c r="BD24" s="1185"/>
      <c r="BE24" s="865"/>
      <c r="BF24" s="1140"/>
      <c r="BG24" s="864"/>
      <c r="BH24" s="864"/>
      <c r="BI24" s="1079"/>
    </row>
    <row r="25" spans="2:61" s="138" customFormat="1" ht="10.5" customHeight="1">
      <c r="B25" s="1100"/>
      <c r="C25" s="923"/>
      <c r="D25" s="989"/>
      <c r="E25" s="990"/>
      <c r="F25" s="990"/>
      <c r="G25" s="990"/>
      <c r="H25" s="990"/>
      <c r="I25" s="990"/>
      <c r="J25" s="990"/>
      <c r="K25" s="990"/>
      <c r="L25" s="991"/>
      <c r="M25" s="919"/>
      <c r="N25" s="920"/>
      <c r="O25" s="920"/>
      <c r="P25" s="920"/>
      <c r="Q25" s="920"/>
      <c r="R25" s="920"/>
      <c r="S25" s="921"/>
      <c r="T25" s="905">
        <f>保険料計算シート!C8</f>
        <v>0</v>
      </c>
      <c r="U25" s="906"/>
      <c r="V25" s="906"/>
      <c r="W25" s="906"/>
      <c r="X25" s="906"/>
      <c r="Y25" s="906"/>
      <c r="Z25" s="906"/>
      <c r="AA25" s="906"/>
      <c r="AB25" s="906"/>
      <c r="AC25" s="181"/>
      <c r="AD25" s="922"/>
      <c r="AE25" s="923"/>
      <c r="AF25" s="985"/>
      <c r="AG25" s="1132"/>
      <c r="AH25" s="1133"/>
      <c r="AI25" s="1133"/>
      <c r="AJ25" s="1133"/>
      <c r="AK25" s="1133"/>
      <c r="AL25" s="1133"/>
      <c r="AM25" s="1134"/>
      <c r="AN25" s="909"/>
      <c r="AO25" s="909"/>
      <c r="AP25" s="922"/>
      <c r="AQ25" s="1052"/>
      <c r="AR25" s="923"/>
      <c r="AS25" s="870"/>
      <c r="AT25" s="871"/>
      <c r="AU25" s="872"/>
      <c r="AV25" s="1186"/>
      <c r="AW25" s="1187"/>
      <c r="AX25" s="1187"/>
      <c r="AY25" s="1187"/>
      <c r="AZ25" s="1187"/>
      <c r="BA25" s="1187"/>
      <c r="BB25" s="1187"/>
      <c r="BC25" s="1187"/>
      <c r="BD25" s="1187"/>
      <c r="BE25" s="866"/>
      <c r="BF25" s="1140"/>
      <c r="BG25" s="864"/>
      <c r="BH25" s="864"/>
      <c r="BI25" s="1079"/>
    </row>
    <row r="26" spans="2:61" s="138" customFormat="1" ht="7.5" customHeight="1">
      <c r="B26" s="1100"/>
      <c r="C26" s="923"/>
      <c r="D26" s="989"/>
      <c r="E26" s="990"/>
      <c r="F26" s="990"/>
      <c r="G26" s="990"/>
      <c r="H26" s="990"/>
      <c r="I26" s="990"/>
      <c r="J26" s="990"/>
      <c r="K26" s="990"/>
      <c r="L26" s="991"/>
      <c r="M26" s="916" t="str">
        <f>設定シート!$I$14&amp;CHAR(10)&amp;"以降のもの"</f>
        <v>平成30年4月1日
以降のもの</v>
      </c>
      <c r="N26" s="917"/>
      <c r="O26" s="917"/>
      <c r="P26" s="917"/>
      <c r="Q26" s="917"/>
      <c r="R26" s="917"/>
      <c r="S26" s="918"/>
      <c r="T26" s="879">
        <f>保険料計算シート!D9</f>
        <v>0</v>
      </c>
      <c r="U26" s="880"/>
      <c r="V26" s="880"/>
      <c r="W26" s="880"/>
      <c r="X26" s="880"/>
      <c r="Y26" s="880"/>
      <c r="Z26" s="880"/>
      <c r="AA26" s="880"/>
      <c r="AB26" s="880"/>
      <c r="AC26" s="182"/>
      <c r="AD26" s="930">
        <v>19</v>
      </c>
      <c r="AE26" s="931"/>
      <c r="AF26" s="984"/>
      <c r="AG26" s="1129">
        <f>保険料計算シート!F9</f>
        <v>0</v>
      </c>
      <c r="AH26" s="1130"/>
      <c r="AI26" s="1130"/>
      <c r="AJ26" s="1130"/>
      <c r="AK26" s="1130"/>
      <c r="AL26" s="1130"/>
      <c r="AM26" s="1131"/>
      <c r="AN26" s="183"/>
      <c r="AO26" s="183"/>
      <c r="AP26" s="922"/>
      <c r="AQ26" s="1052"/>
      <c r="AR26" s="923"/>
      <c r="AS26" s="867" t="str">
        <f>IF(OR($L$2=0,AG26=0),"",((設定シート!N46/1000-設定シート!$I$72/1000)*(100+$L$2)/100+設定シート!$I$72/1000)*1000)</f>
        <v/>
      </c>
      <c r="AT26" s="868"/>
      <c r="AU26" s="869"/>
      <c r="AV26" s="1184">
        <f>IF(AS26="",ROUNDDOWN(AG26*設定シート!N46,0),ROUNDDOWN(AG26*AS26,0))</f>
        <v>0</v>
      </c>
      <c r="AW26" s="1185"/>
      <c r="AX26" s="1185"/>
      <c r="AY26" s="1185"/>
      <c r="AZ26" s="1185"/>
      <c r="BA26" s="1185"/>
      <c r="BB26" s="1185"/>
      <c r="BC26" s="1185"/>
      <c r="BD26" s="1185"/>
      <c r="BE26" s="180"/>
      <c r="BF26" s="1140"/>
      <c r="BG26" s="864"/>
      <c r="BH26" s="864"/>
      <c r="BI26" s="1079"/>
    </row>
    <row r="27" spans="2:61" s="138" customFormat="1" ht="10.5" customHeight="1">
      <c r="B27" s="973"/>
      <c r="C27" s="925"/>
      <c r="D27" s="992"/>
      <c r="E27" s="993"/>
      <c r="F27" s="993"/>
      <c r="G27" s="993"/>
      <c r="H27" s="993"/>
      <c r="I27" s="993"/>
      <c r="J27" s="993"/>
      <c r="K27" s="993"/>
      <c r="L27" s="994"/>
      <c r="M27" s="919"/>
      <c r="N27" s="920"/>
      <c r="O27" s="920"/>
      <c r="P27" s="920"/>
      <c r="Q27" s="920"/>
      <c r="R27" s="920"/>
      <c r="S27" s="921"/>
      <c r="T27" s="905">
        <f>保険料計算シート!C9</f>
        <v>0</v>
      </c>
      <c r="U27" s="906"/>
      <c r="V27" s="906"/>
      <c r="W27" s="906"/>
      <c r="X27" s="906"/>
      <c r="Y27" s="906"/>
      <c r="Z27" s="906"/>
      <c r="AA27" s="906"/>
      <c r="AB27" s="906"/>
      <c r="AC27" s="174"/>
      <c r="AD27" s="1101"/>
      <c r="AE27" s="1102"/>
      <c r="AF27" s="985"/>
      <c r="AG27" s="1132"/>
      <c r="AH27" s="1133"/>
      <c r="AI27" s="1133"/>
      <c r="AJ27" s="1133"/>
      <c r="AK27" s="1133"/>
      <c r="AL27" s="1133"/>
      <c r="AM27" s="1134"/>
      <c r="AN27" s="907"/>
      <c r="AO27" s="908"/>
      <c r="AP27" s="924"/>
      <c r="AQ27" s="1053"/>
      <c r="AR27" s="925"/>
      <c r="AS27" s="870"/>
      <c r="AT27" s="871"/>
      <c r="AU27" s="872"/>
      <c r="AV27" s="1186"/>
      <c r="AW27" s="1187"/>
      <c r="AX27" s="1187"/>
      <c r="AY27" s="1187"/>
      <c r="AZ27" s="1187"/>
      <c r="BA27" s="1187"/>
      <c r="BB27" s="1187"/>
      <c r="BC27" s="1187"/>
      <c r="BD27" s="1187"/>
      <c r="BE27" s="177"/>
      <c r="BF27" s="1140"/>
      <c r="BG27" s="864"/>
      <c r="BH27" s="864"/>
      <c r="BI27" s="1079"/>
    </row>
    <row r="28" spans="2:61" s="138" customFormat="1" ht="7.5" customHeight="1">
      <c r="B28" s="971">
        <v>33</v>
      </c>
      <c r="C28" s="972"/>
      <c r="D28" s="986" t="s">
        <v>121</v>
      </c>
      <c r="E28" s="987"/>
      <c r="F28" s="987"/>
      <c r="G28" s="987"/>
      <c r="H28" s="987"/>
      <c r="I28" s="987"/>
      <c r="J28" s="987"/>
      <c r="K28" s="987"/>
      <c r="L28" s="988"/>
      <c r="M28" s="881" t="str">
        <f>設定シート!$E$14&amp;CHAR(10)&amp;"以前のもの"</f>
        <v>平成27年3月31日
以前のもの</v>
      </c>
      <c r="N28" s="882"/>
      <c r="O28" s="882"/>
      <c r="P28" s="882"/>
      <c r="Q28" s="882"/>
      <c r="R28" s="882"/>
      <c r="S28" s="883"/>
      <c r="T28" s="879">
        <f>保険料計算シート!D10</f>
        <v>0</v>
      </c>
      <c r="U28" s="880"/>
      <c r="V28" s="880"/>
      <c r="W28" s="880"/>
      <c r="X28" s="880"/>
      <c r="Y28" s="880"/>
      <c r="Z28" s="880"/>
      <c r="AA28" s="880"/>
      <c r="AB28" s="880"/>
      <c r="AC28" s="1024"/>
      <c r="AD28" s="930">
        <v>18</v>
      </c>
      <c r="AE28" s="972"/>
      <c r="AF28" s="984"/>
      <c r="AG28" s="1129">
        <f>保険料計算シート!F10</f>
        <v>0</v>
      </c>
      <c r="AH28" s="1130"/>
      <c r="AI28" s="1130"/>
      <c r="AJ28" s="1130"/>
      <c r="AK28" s="1130"/>
      <c r="AL28" s="1130"/>
      <c r="AM28" s="1131"/>
      <c r="AN28" s="1026"/>
      <c r="AO28" s="1027"/>
      <c r="AP28" s="922">
        <v>10</v>
      </c>
      <c r="AQ28" s="1052"/>
      <c r="AR28" s="923"/>
      <c r="AS28" s="867" t="str">
        <f>IF(OR($L$2=0,AG28=0),"",((設定シート!J47/1000-設定シート!$E$72/1000)*(100+$L$2)/100+設定シート!$E$72/1000)*1000)</f>
        <v/>
      </c>
      <c r="AT28" s="868"/>
      <c r="AU28" s="869"/>
      <c r="AV28" s="1184">
        <f>IF(AS28="",ROUNDDOWN(AG28*設定シート!J47,0),ROUNDDOWN(AG28*AS28,0))</f>
        <v>0</v>
      </c>
      <c r="AW28" s="1185"/>
      <c r="AX28" s="1185"/>
      <c r="AY28" s="1185"/>
      <c r="AZ28" s="1185"/>
      <c r="BA28" s="1185"/>
      <c r="BB28" s="1185"/>
      <c r="BC28" s="1185"/>
      <c r="BD28" s="1185"/>
      <c r="BE28" s="1049"/>
      <c r="BF28" s="1140"/>
      <c r="BG28" s="864"/>
      <c r="BH28" s="864"/>
      <c r="BI28" s="1079"/>
    </row>
    <row r="29" spans="2:61" s="138" customFormat="1" ht="10.5" customHeight="1">
      <c r="B29" s="1100"/>
      <c r="C29" s="923"/>
      <c r="D29" s="989"/>
      <c r="E29" s="990"/>
      <c r="F29" s="990"/>
      <c r="G29" s="990"/>
      <c r="H29" s="990"/>
      <c r="I29" s="990"/>
      <c r="J29" s="990"/>
      <c r="K29" s="990"/>
      <c r="L29" s="991"/>
      <c r="M29" s="884"/>
      <c r="N29" s="885"/>
      <c r="O29" s="885"/>
      <c r="P29" s="885"/>
      <c r="Q29" s="885"/>
      <c r="R29" s="885"/>
      <c r="S29" s="886"/>
      <c r="T29" s="905">
        <f>保険料計算シート!C10</f>
        <v>0</v>
      </c>
      <c r="U29" s="906"/>
      <c r="V29" s="906"/>
      <c r="W29" s="906"/>
      <c r="X29" s="906"/>
      <c r="Y29" s="906"/>
      <c r="Z29" s="906"/>
      <c r="AA29" s="906"/>
      <c r="AB29" s="906"/>
      <c r="AC29" s="1025"/>
      <c r="AD29" s="922"/>
      <c r="AE29" s="923"/>
      <c r="AF29" s="985"/>
      <c r="AG29" s="1132"/>
      <c r="AH29" s="1133"/>
      <c r="AI29" s="1133"/>
      <c r="AJ29" s="1133"/>
      <c r="AK29" s="1133"/>
      <c r="AL29" s="1133"/>
      <c r="AM29" s="1134"/>
      <c r="AN29" s="1028"/>
      <c r="AO29" s="1029"/>
      <c r="AP29" s="924"/>
      <c r="AQ29" s="1053"/>
      <c r="AR29" s="925"/>
      <c r="AS29" s="870"/>
      <c r="AT29" s="871"/>
      <c r="AU29" s="872"/>
      <c r="AV29" s="1186"/>
      <c r="AW29" s="1187"/>
      <c r="AX29" s="1187"/>
      <c r="AY29" s="1187"/>
      <c r="AZ29" s="1187"/>
      <c r="BA29" s="1187"/>
      <c r="BB29" s="1187"/>
      <c r="BC29" s="1187"/>
      <c r="BD29" s="1187"/>
      <c r="BE29" s="1050"/>
      <c r="BF29" s="1140"/>
      <c r="BG29" s="864"/>
      <c r="BH29" s="864"/>
      <c r="BI29" s="1079"/>
    </row>
    <row r="30" spans="2:61" s="138" customFormat="1" ht="7.5" customHeight="1">
      <c r="B30" s="1100"/>
      <c r="C30" s="923"/>
      <c r="D30" s="989"/>
      <c r="E30" s="990"/>
      <c r="F30" s="990"/>
      <c r="G30" s="990"/>
      <c r="H30" s="990"/>
      <c r="I30" s="990"/>
      <c r="J30" s="990"/>
      <c r="K30" s="990"/>
      <c r="L30" s="991"/>
      <c r="M30" s="916" t="str">
        <f>設定シート!$G$14&amp;CHAR(10)&amp;"以前のもの"</f>
        <v>平成30年3月31日
以前のもの</v>
      </c>
      <c r="N30" s="917"/>
      <c r="O30" s="917"/>
      <c r="P30" s="917"/>
      <c r="Q30" s="917"/>
      <c r="R30" s="917"/>
      <c r="S30" s="918"/>
      <c r="T30" s="879">
        <f>保険料計算シート!D11</f>
        <v>0</v>
      </c>
      <c r="U30" s="880"/>
      <c r="V30" s="880"/>
      <c r="W30" s="880"/>
      <c r="X30" s="880"/>
      <c r="Y30" s="880"/>
      <c r="Z30" s="880"/>
      <c r="AA30" s="880"/>
      <c r="AB30" s="880"/>
      <c r="AC30" s="178"/>
      <c r="AD30" s="922"/>
      <c r="AE30" s="923"/>
      <c r="AF30" s="984"/>
      <c r="AG30" s="1129">
        <f>保険料計算シート!F11</f>
        <v>0</v>
      </c>
      <c r="AH30" s="1130"/>
      <c r="AI30" s="1130"/>
      <c r="AJ30" s="1130"/>
      <c r="AK30" s="1130"/>
      <c r="AL30" s="1130"/>
      <c r="AM30" s="1131"/>
      <c r="AN30" s="179"/>
      <c r="AO30" s="178"/>
      <c r="AP30" s="930">
        <v>9</v>
      </c>
      <c r="AQ30" s="1051"/>
      <c r="AR30" s="972"/>
      <c r="AS30" s="867" t="str">
        <f>IF(OR($L$2=0,AG30=0),"",((設定シート!L47/1000-設定シート!$G$72/1000)*(100+$L$2)/100+設定シート!$G$72/1000)*1000)</f>
        <v/>
      </c>
      <c r="AT30" s="868"/>
      <c r="AU30" s="869"/>
      <c r="AV30" s="1184">
        <f>IF(AS30="",ROUNDDOWN(AG30*設定シート!L47,0),ROUNDDOWN(AG30*AS30,0))</f>
        <v>0</v>
      </c>
      <c r="AW30" s="1185"/>
      <c r="AX30" s="1185"/>
      <c r="AY30" s="1185"/>
      <c r="AZ30" s="1185"/>
      <c r="BA30" s="1185"/>
      <c r="BB30" s="1185"/>
      <c r="BC30" s="1185"/>
      <c r="BD30" s="1185"/>
      <c r="BE30" s="865"/>
      <c r="BF30" s="1140"/>
      <c r="BG30" s="864"/>
      <c r="BH30" s="864"/>
      <c r="BI30" s="1079"/>
    </row>
    <row r="31" spans="2:61" s="138" customFormat="1" ht="10.5" customHeight="1">
      <c r="B31" s="1100"/>
      <c r="C31" s="923"/>
      <c r="D31" s="989"/>
      <c r="E31" s="990"/>
      <c r="F31" s="990"/>
      <c r="G31" s="990"/>
      <c r="H31" s="990"/>
      <c r="I31" s="990"/>
      <c r="J31" s="990"/>
      <c r="K31" s="990"/>
      <c r="L31" s="991"/>
      <c r="M31" s="919"/>
      <c r="N31" s="920"/>
      <c r="O31" s="920"/>
      <c r="P31" s="920"/>
      <c r="Q31" s="920"/>
      <c r="R31" s="920"/>
      <c r="S31" s="921"/>
      <c r="T31" s="905">
        <f>保険料計算シート!C11</f>
        <v>0</v>
      </c>
      <c r="U31" s="906"/>
      <c r="V31" s="906"/>
      <c r="W31" s="906"/>
      <c r="X31" s="906"/>
      <c r="Y31" s="906"/>
      <c r="Z31" s="906"/>
      <c r="AA31" s="906"/>
      <c r="AB31" s="906"/>
      <c r="AC31" s="181"/>
      <c r="AD31" s="922"/>
      <c r="AE31" s="923"/>
      <c r="AF31" s="985"/>
      <c r="AG31" s="1132"/>
      <c r="AH31" s="1133"/>
      <c r="AI31" s="1133"/>
      <c r="AJ31" s="1133"/>
      <c r="AK31" s="1133"/>
      <c r="AL31" s="1133"/>
      <c r="AM31" s="1134"/>
      <c r="AN31" s="909"/>
      <c r="AO31" s="909"/>
      <c r="AP31" s="922"/>
      <c r="AQ31" s="1052"/>
      <c r="AR31" s="923"/>
      <c r="AS31" s="870"/>
      <c r="AT31" s="871"/>
      <c r="AU31" s="872"/>
      <c r="AV31" s="1186"/>
      <c r="AW31" s="1187"/>
      <c r="AX31" s="1187"/>
      <c r="AY31" s="1187"/>
      <c r="AZ31" s="1187"/>
      <c r="BA31" s="1187"/>
      <c r="BB31" s="1187"/>
      <c r="BC31" s="1187"/>
      <c r="BD31" s="1187"/>
      <c r="BE31" s="866"/>
      <c r="BF31" s="1140"/>
      <c r="BG31" s="864"/>
      <c r="BH31" s="864"/>
      <c r="BI31" s="1079"/>
    </row>
    <row r="32" spans="2:61" s="138" customFormat="1" ht="7.5" customHeight="1">
      <c r="B32" s="1100"/>
      <c r="C32" s="923"/>
      <c r="D32" s="989"/>
      <c r="E32" s="990"/>
      <c r="F32" s="990"/>
      <c r="G32" s="990"/>
      <c r="H32" s="990"/>
      <c r="I32" s="990"/>
      <c r="J32" s="990"/>
      <c r="K32" s="990"/>
      <c r="L32" s="991"/>
      <c r="M32" s="916" t="str">
        <f>設定シート!$I$14&amp;CHAR(10)&amp;"以降のもの"</f>
        <v>平成30年4月1日
以降のもの</v>
      </c>
      <c r="N32" s="917"/>
      <c r="O32" s="917"/>
      <c r="P32" s="917"/>
      <c r="Q32" s="917"/>
      <c r="R32" s="917"/>
      <c r="S32" s="918"/>
      <c r="T32" s="879">
        <f>保険料計算シート!D12</f>
        <v>0</v>
      </c>
      <c r="U32" s="880"/>
      <c r="V32" s="880"/>
      <c r="W32" s="880"/>
      <c r="X32" s="880"/>
      <c r="Y32" s="880"/>
      <c r="Z32" s="880"/>
      <c r="AA32" s="880"/>
      <c r="AB32" s="880"/>
      <c r="AC32" s="182"/>
      <c r="AD32" s="930">
        <v>17</v>
      </c>
      <c r="AE32" s="931"/>
      <c r="AF32" s="984"/>
      <c r="AG32" s="1129">
        <f>保険料計算シート!F12</f>
        <v>0</v>
      </c>
      <c r="AH32" s="1130"/>
      <c r="AI32" s="1130"/>
      <c r="AJ32" s="1130"/>
      <c r="AK32" s="1130"/>
      <c r="AL32" s="1130"/>
      <c r="AM32" s="1131"/>
      <c r="AN32" s="183"/>
      <c r="AO32" s="183"/>
      <c r="AP32" s="922"/>
      <c r="AQ32" s="1052"/>
      <c r="AR32" s="923"/>
      <c r="AS32" s="867" t="str">
        <f>IF(OR($L$2=0,AG32=0),"",((設定シート!N47/1000-設定シート!$I$72/1000)*(100+$L$2)/100+設定シート!$I$72/1000)*1000)</f>
        <v/>
      </c>
      <c r="AT32" s="868"/>
      <c r="AU32" s="869"/>
      <c r="AV32" s="1184">
        <f>IF(AS32="",ROUNDDOWN(AG32*設定シート!N47,0),ROUNDDOWN(AG32*AS32,0))</f>
        <v>0</v>
      </c>
      <c r="AW32" s="1185"/>
      <c r="AX32" s="1185"/>
      <c r="AY32" s="1185"/>
      <c r="AZ32" s="1185"/>
      <c r="BA32" s="1185"/>
      <c r="BB32" s="1185"/>
      <c r="BC32" s="1185"/>
      <c r="BD32" s="1185"/>
      <c r="BE32" s="180"/>
      <c r="BF32" s="1140"/>
      <c r="BG32" s="864"/>
      <c r="BH32" s="864"/>
      <c r="BI32" s="1079"/>
    </row>
    <row r="33" spans="2:61" s="138" customFormat="1" ht="10.5" customHeight="1">
      <c r="B33" s="973"/>
      <c r="C33" s="925"/>
      <c r="D33" s="992"/>
      <c r="E33" s="993"/>
      <c r="F33" s="993"/>
      <c r="G33" s="993"/>
      <c r="H33" s="993"/>
      <c r="I33" s="993"/>
      <c r="J33" s="993"/>
      <c r="K33" s="993"/>
      <c r="L33" s="994"/>
      <c r="M33" s="919"/>
      <c r="N33" s="920"/>
      <c r="O33" s="920"/>
      <c r="P33" s="920"/>
      <c r="Q33" s="920"/>
      <c r="R33" s="920"/>
      <c r="S33" s="921"/>
      <c r="T33" s="905">
        <f>保険料計算シート!C12</f>
        <v>0</v>
      </c>
      <c r="U33" s="906"/>
      <c r="V33" s="906"/>
      <c r="W33" s="906"/>
      <c r="X33" s="906"/>
      <c r="Y33" s="906"/>
      <c r="Z33" s="906"/>
      <c r="AA33" s="906"/>
      <c r="AB33" s="906"/>
      <c r="AC33" s="174"/>
      <c r="AD33" s="932"/>
      <c r="AE33" s="933"/>
      <c r="AF33" s="985"/>
      <c r="AG33" s="1132"/>
      <c r="AH33" s="1133"/>
      <c r="AI33" s="1133"/>
      <c r="AJ33" s="1133"/>
      <c r="AK33" s="1133"/>
      <c r="AL33" s="1133"/>
      <c r="AM33" s="1134"/>
      <c r="AN33" s="907"/>
      <c r="AO33" s="908"/>
      <c r="AP33" s="924"/>
      <c r="AQ33" s="1053"/>
      <c r="AR33" s="925"/>
      <c r="AS33" s="870"/>
      <c r="AT33" s="871"/>
      <c r="AU33" s="872"/>
      <c r="AV33" s="1186"/>
      <c r="AW33" s="1187"/>
      <c r="AX33" s="1187"/>
      <c r="AY33" s="1187"/>
      <c r="AZ33" s="1187"/>
      <c r="BA33" s="1187"/>
      <c r="BB33" s="1187"/>
      <c r="BC33" s="1187"/>
      <c r="BD33" s="1187"/>
      <c r="BE33" s="177"/>
      <c r="BF33" s="1140"/>
      <c r="BG33" s="864"/>
      <c r="BH33" s="864"/>
      <c r="BI33" s="1079"/>
    </row>
    <row r="34" spans="2:61" s="138" customFormat="1" ht="7.5" customHeight="1">
      <c r="B34" s="971">
        <v>34</v>
      </c>
      <c r="C34" s="972"/>
      <c r="D34" s="1110" t="s">
        <v>99</v>
      </c>
      <c r="E34" s="1111"/>
      <c r="F34" s="1111"/>
      <c r="G34" s="1111"/>
      <c r="H34" s="1111"/>
      <c r="I34" s="1111"/>
      <c r="J34" s="1111"/>
      <c r="K34" s="1111"/>
      <c r="L34" s="1112"/>
      <c r="M34" s="881" t="str">
        <f>設定シート!$E$14&amp;CHAR(10)&amp;"以前のもの"</f>
        <v>平成27年3月31日
以前のもの</v>
      </c>
      <c r="N34" s="882"/>
      <c r="O34" s="882"/>
      <c r="P34" s="882"/>
      <c r="Q34" s="882"/>
      <c r="R34" s="882"/>
      <c r="S34" s="883"/>
      <c r="T34" s="879">
        <f>保険料計算シート!D13</f>
        <v>0</v>
      </c>
      <c r="U34" s="880"/>
      <c r="V34" s="880"/>
      <c r="W34" s="880"/>
      <c r="X34" s="880"/>
      <c r="Y34" s="880"/>
      <c r="Z34" s="880"/>
      <c r="AA34" s="880"/>
      <c r="AB34" s="880"/>
      <c r="AC34" s="1024"/>
      <c r="AD34" s="922">
        <v>23</v>
      </c>
      <c r="AE34" s="923"/>
      <c r="AF34" s="984"/>
      <c r="AG34" s="1129">
        <f>保険料計算シート!F13</f>
        <v>0</v>
      </c>
      <c r="AH34" s="1130"/>
      <c r="AI34" s="1130"/>
      <c r="AJ34" s="1130"/>
      <c r="AK34" s="1130"/>
      <c r="AL34" s="1130"/>
      <c r="AM34" s="1131"/>
      <c r="AN34" s="1026"/>
      <c r="AO34" s="1027"/>
      <c r="AP34" s="922">
        <v>17</v>
      </c>
      <c r="AQ34" s="1052"/>
      <c r="AR34" s="923"/>
      <c r="AS34" s="867" t="str">
        <f>IF(OR($L$2=0,AG34=0),"",((設定シート!J48/1000-設定シート!$E$72/1000)*(100+$L$2)/100+設定シート!$E$72/1000)*1000)</f>
        <v/>
      </c>
      <c r="AT34" s="868"/>
      <c r="AU34" s="869"/>
      <c r="AV34" s="1184">
        <f>IF(AS34="",ROUNDDOWN(AG34*設定シート!J48,0),ROUNDDOWN(AG34*AS34,0))</f>
        <v>0</v>
      </c>
      <c r="AW34" s="1185"/>
      <c r="AX34" s="1185"/>
      <c r="AY34" s="1185"/>
      <c r="AZ34" s="1185"/>
      <c r="BA34" s="1185"/>
      <c r="BB34" s="1185"/>
      <c r="BC34" s="1185"/>
      <c r="BD34" s="1185"/>
      <c r="BE34" s="1049"/>
      <c r="BF34" s="1140"/>
      <c r="BG34" s="864"/>
      <c r="BH34" s="864"/>
      <c r="BI34" s="1079"/>
    </row>
    <row r="35" spans="2:61" s="138" customFormat="1" ht="10.5" customHeight="1">
      <c r="B35" s="1100"/>
      <c r="C35" s="923"/>
      <c r="D35" s="1113"/>
      <c r="E35" s="1114"/>
      <c r="F35" s="1114"/>
      <c r="G35" s="1114"/>
      <c r="H35" s="1114"/>
      <c r="I35" s="1114"/>
      <c r="J35" s="1114"/>
      <c r="K35" s="1114"/>
      <c r="L35" s="1115"/>
      <c r="M35" s="884"/>
      <c r="N35" s="885"/>
      <c r="O35" s="885"/>
      <c r="P35" s="885"/>
      <c r="Q35" s="885"/>
      <c r="R35" s="885"/>
      <c r="S35" s="886"/>
      <c r="T35" s="905">
        <f>保険料計算シート!C13</f>
        <v>0</v>
      </c>
      <c r="U35" s="906"/>
      <c r="V35" s="906"/>
      <c r="W35" s="906"/>
      <c r="X35" s="906"/>
      <c r="Y35" s="906"/>
      <c r="Z35" s="906"/>
      <c r="AA35" s="906"/>
      <c r="AB35" s="906"/>
      <c r="AC35" s="1025"/>
      <c r="AD35" s="924"/>
      <c r="AE35" s="925"/>
      <c r="AF35" s="985"/>
      <c r="AG35" s="1132"/>
      <c r="AH35" s="1133"/>
      <c r="AI35" s="1133"/>
      <c r="AJ35" s="1133"/>
      <c r="AK35" s="1133"/>
      <c r="AL35" s="1133"/>
      <c r="AM35" s="1134"/>
      <c r="AN35" s="1028"/>
      <c r="AO35" s="1029"/>
      <c r="AP35" s="924"/>
      <c r="AQ35" s="1053"/>
      <c r="AR35" s="925"/>
      <c r="AS35" s="870"/>
      <c r="AT35" s="871"/>
      <c r="AU35" s="872"/>
      <c r="AV35" s="1186"/>
      <c r="AW35" s="1187"/>
      <c r="AX35" s="1187"/>
      <c r="AY35" s="1187"/>
      <c r="AZ35" s="1187"/>
      <c r="BA35" s="1187"/>
      <c r="BB35" s="1187"/>
      <c r="BC35" s="1187"/>
      <c r="BD35" s="1187"/>
      <c r="BE35" s="1050"/>
      <c r="BF35" s="1140"/>
      <c r="BG35" s="864"/>
      <c r="BH35" s="864"/>
      <c r="BI35" s="1079"/>
    </row>
    <row r="36" spans="2:61" s="138" customFormat="1" ht="7.5" customHeight="1">
      <c r="B36" s="1100"/>
      <c r="C36" s="923"/>
      <c r="D36" s="1113"/>
      <c r="E36" s="1114"/>
      <c r="F36" s="1114"/>
      <c r="G36" s="1114"/>
      <c r="H36" s="1114"/>
      <c r="I36" s="1114"/>
      <c r="J36" s="1114"/>
      <c r="K36" s="1114"/>
      <c r="L36" s="1115"/>
      <c r="M36" s="916" t="str">
        <f>設定シート!$G$14&amp;CHAR(10)&amp;"以前のもの"</f>
        <v>平成30年3月31日
以前のもの</v>
      </c>
      <c r="N36" s="917"/>
      <c r="O36" s="917"/>
      <c r="P36" s="917"/>
      <c r="Q36" s="917"/>
      <c r="R36" s="917"/>
      <c r="S36" s="918"/>
      <c r="T36" s="879">
        <f>保険料計算シート!D14</f>
        <v>0</v>
      </c>
      <c r="U36" s="880"/>
      <c r="V36" s="880"/>
      <c r="W36" s="880"/>
      <c r="X36" s="880"/>
      <c r="Y36" s="880"/>
      <c r="Z36" s="880"/>
      <c r="AA36" s="880"/>
      <c r="AB36" s="880"/>
      <c r="AC36" s="178"/>
      <c r="AD36" s="922">
        <v>25</v>
      </c>
      <c r="AE36" s="923"/>
      <c r="AF36" s="984"/>
      <c r="AG36" s="1129">
        <f>保険料計算シート!F14</f>
        <v>0</v>
      </c>
      <c r="AH36" s="1130"/>
      <c r="AI36" s="1130"/>
      <c r="AJ36" s="1130"/>
      <c r="AK36" s="1130"/>
      <c r="AL36" s="1130"/>
      <c r="AM36" s="1131"/>
      <c r="AN36" s="179"/>
      <c r="AO36" s="178"/>
      <c r="AP36" s="922">
        <v>9.5</v>
      </c>
      <c r="AQ36" s="1052"/>
      <c r="AR36" s="923"/>
      <c r="AS36" s="867" t="str">
        <f>IF(OR($L$2=0,AG36=0),"",((設定シート!L48/1000-設定シート!$G$72/1000)*(100+$L$2)/100+設定シート!$G$72/1000)*1000)</f>
        <v/>
      </c>
      <c r="AT36" s="868"/>
      <c r="AU36" s="869"/>
      <c r="AV36" s="1184">
        <f>IF(AS36="",ROUNDDOWN(AG36*設定シート!L48,0),ROUNDDOWN(AG36*AS36,0))</f>
        <v>0</v>
      </c>
      <c r="AW36" s="1185"/>
      <c r="AX36" s="1185"/>
      <c r="AY36" s="1185"/>
      <c r="AZ36" s="1185"/>
      <c r="BA36" s="1185"/>
      <c r="BB36" s="1185"/>
      <c r="BC36" s="1185"/>
      <c r="BD36" s="1185"/>
      <c r="BE36" s="865"/>
      <c r="BF36" s="1140"/>
      <c r="BG36" s="864"/>
      <c r="BH36" s="864"/>
      <c r="BI36" s="1079"/>
    </row>
    <row r="37" spans="2:61" s="138" customFormat="1" ht="10.5" customHeight="1">
      <c r="B37" s="1100"/>
      <c r="C37" s="923"/>
      <c r="D37" s="1113"/>
      <c r="E37" s="1114"/>
      <c r="F37" s="1114"/>
      <c r="G37" s="1114"/>
      <c r="H37" s="1114"/>
      <c r="I37" s="1114"/>
      <c r="J37" s="1114"/>
      <c r="K37" s="1114"/>
      <c r="L37" s="1115"/>
      <c r="M37" s="919"/>
      <c r="N37" s="920"/>
      <c r="O37" s="920"/>
      <c r="P37" s="920"/>
      <c r="Q37" s="920"/>
      <c r="R37" s="920"/>
      <c r="S37" s="921"/>
      <c r="T37" s="905">
        <f>保険料計算シート!C14</f>
        <v>0</v>
      </c>
      <c r="U37" s="906"/>
      <c r="V37" s="906"/>
      <c r="W37" s="906"/>
      <c r="X37" s="906"/>
      <c r="Y37" s="906"/>
      <c r="Z37" s="906"/>
      <c r="AA37" s="906"/>
      <c r="AB37" s="906"/>
      <c r="AC37" s="181"/>
      <c r="AD37" s="924"/>
      <c r="AE37" s="925"/>
      <c r="AF37" s="985"/>
      <c r="AG37" s="1132"/>
      <c r="AH37" s="1133"/>
      <c r="AI37" s="1133"/>
      <c r="AJ37" s="1133"/>
      <c r="AK37" s="1133"/>
      <c r="AL37" s="1133"/>
      <c r="AM37" s="1134"/>
      <c r="AN37" s="909"/>
      <c r="AO37" s="909"/>
      <c r="AP37" s="924"/>
      <c r="AQ37" s="1053"/>
      <c r="AR37" s="925"/>
      <c r="AS37" s="870"/>
      <c r="AT37" s="871"/>
      <c r="AU37" s="872"/>
      <c r="AV37" s="1186"/>
      <c r="AW37" s="1187"/>
      <c r="AX37" s="1187"/>
      <c r="AY37" s="1187"/>
      <c r="AZ37" s="1187"/>
      <c r="BA37" s="1187"/>
      <c r="BB37" s="1187"/>
      <c r="BC37" s="1187"/>
      <c r="BD37" s="1187"/>
      <c r="BE37" s="866"/>
      <c r="BF37" s="1140"/>
      <c r="BG37" s="864"/>
      <c r="BH37" s="864"/>
      <c r="BI37" s="1079"/>
    </row>
    <row r="38" spans="2:61" s="138" customFormat="1" ht="7.5" customHeight="1">
      <c r="B38" s="1100"/>
      <c r="C38" s="923"/>
      <c r="D38" s="1113"/>
      <c r="E38" s="1114"/>
      <c r="F38" s="1114"/>
      <c r="G38" s="1114"/>
      <c r="H38" s="1114"/>
      <c r="I38" s="1114"/>
      <c r="J38" s="1114"/>
      <c r="K38" s="1114"/>
      <c r="L38" s="1115"/>
      <c r="M38" s="916" t="str">
        <f>設定シート!$I$14&amp;CHAR(10)&amp;"以降のもの"</f>
        <v>平成30年4月1日
以降のもの</v>
      </c>
      <c r="N38" s="917"/>
      <c r="O38" s="917"/>
      <c r="P38" s="917"/>
      <c r="Q38" s="917"/>
      <c r="R38" s="917"/>
      <c r="S38" s="918"/>
      <c r="T38" s="879">
        <f>保険料計算シート!D15</f>
        <v>0</v>
      </c>
      <c r="U38" s="880"/>
      <c r="V38" s="880"/>
      <c r="W38" s="880"/>
      <c r="X38" s="880"/>
      <c r="Y38" s="880"/>
      <c r="Z38" s="880"/>
      <c r="AA38" s="880"/>
      <c r="AB38" s="880"/>
      <c r="AC38" s="182"/>
      <c r="AD38" s="922">
        <v>24</v>
      </c>
      <c r="AE38" s="923"/>
      <c r="AF38" s="984"/>
      <c r="AG38" s="1129">
        <f>保険料計算シート!F15</f>
        <v>0</v>
      </c>
      <c r="AH38" s="1130"/>
      <c r="AI38" s="1130"/>
      <c r="AJ38" s="1130"/>
      <c r="AK38" s="1130"/>
      <c r="AL38" s="1130"/>
      <c r="AM38" s="1131"/>
      <c r="AN38" s="183"/>
      <c r="AO38" s="183"/>
      <c r="AP38" s="922">
        <v>9</v>
      </c>
      <c r="AQ38" s="1052"/>
      <c r="AR38" s="923"/>
      <c r="AS38" s="867" t="str">
        <f>IF(OR($L$2=0,AG38=0),"",((設定シート!N48/1000-設定シート!$I$72/1000)*(100+$L$2)/100+設定シート!$I$72/1000)*1000)</f>
        <v/>
      </c>
      <c r="AT38" s="868"/>
      <c r="AU38" s="869"/>
      <c r="AV38" s="1184">
        <f>IF(AS38="",ROUNDDOWN(AG38*設定シート!N48,0),ROUNDDOWN(AG38*AS38,0))</f>
        <v>0</v>
      </c>
      <c r="AW38" s="1185"/>
      <c r="AX38" s="1185"/>
      <c r="AY38" s="1185"/>
      <c r="AZ38" s="1185"/>
      <c r="BA38" s="1185"/>
      <c r="BB38" s="1185"/>
      <c r="BC38" s="1185"/>
      <c r="BD38" s="1185"/>
      <c r="BE38" s="180"/>
      <c r="BF38" s="1140"/>
      <c r="BG38" s="864"/>
      <c r="BH38" s="864"/>
      <c r="BI38" s="1079"/>
    </row>
    <row r="39" spans="2:61" s="138" customFormat="1" ht="10.5" customHeight="1">
      <c r="B39" s="973"/>
      <c r="C39" s="925"/>
      <c r="D39" s="1116"/>
      <c r="E39" s="1117"/>
      <c r="F39" s="1117"/>
      <c r="G39" s="1117"/>
      <c r="H39" s="1117"/>
      <c r="I39" s="1117"/>
      <c r="J39" s="1117"/>
      <c r="K39" s="1117"/>
      <c r="L39" s="1118"/>
      <c r="M39" s="919"/>
      <c r="N39" s="920"/>
      <c r="O39" s="920"/>
      <c r="P39" s="920"/>
      <c r="Q39" s="920"/>
      <c r="R39" s="920"/>
      <c r="S39" s="921"/>
      <c r="T39" s="905">
        <f>保険料計算シート!C15</f>
        <v>0</v>
      </c>
      <c r="U39" s="906"/>
      <c r="V39" s="906"/>
      <c r="W39" s="906"/>
      <c r="X39" s="906"/>
      <c r="Y39" s="906"/>
      <c r="Z39" s="906"/>
      <c r="AA39" s="906"/>
      <c r="AB39" s="906"/>
      <c r="AC39" s="174"/>
      <c r="AD39" s="924"/>
      <c r="AE39" s="925"/>
      <c r="AF39" s="985"/>
      <c r="AG39" s="1132"/>
      <c r="AH39" s="1133"/>
      <c r="AI39" s="1133"/>
      <c r="AJ39" s="1133"/>
      <c r="AK39" s="1133"/>
      <c r="AL39" s="1133"/>
      <c r="AM39" s="1134"/>
      <c r="AN39" s="907"/>
      <c r="AO39" s="908"/>
      <c r="AP39" s="924"/>
      <c r="AQ39" s="1053"/>
      <c r="AR39" s="925"/>
      <c r="AS39" s="870"/>
      <c r="AT39" s="871"/>
      <c r="AU39" s="872"/>
      <c r="AV39" s="1186"/>
      <c r="AW39" s="1187"/>
      <c r="AX39" s="1187"/>
      <c r="AY39" s="1187"/>
      <c r="AZ39" s="1187"/>
      <c r="BA39" s="1187"/>
      <c r="BB39" s="1187"/>
      <c r="BC39" s="1187"/>
      <c r="BD39" s="1187"/>
      <c r="BE39" s="177"/>
      <c r="BF39" s="1140"/>
      <c r="BG39" s="864"/>
      <c r="BH39" s="864"/>
      <c r="BI39" s="1079"/>
    </row>
    <row r="40" spans="2:61" s="138" customFormat="1" ht="7.5" customHeight="1">
      <c r="B40" s="971">
        <v>35</v>
      </c>
      <c r="C40" s="972"/>
      <c r="D40" s="986" t="s">
        <v>122</v>
      </c>
      <c r="E40" s="987"/>
      <c r="F40" s="987"/>
      <c r="G40" s="987"/>
      <c r="H40" s="987"/>
      <c r="I40" s="987"/>
      <c r="J40" s="987"/>
      <c r="K40" s="987"/>
      <c r="L40" s="988"/>
      <c r="M40" s="881" t="str">
        <f>設定シート!$E$14&amp;CHAR(10)&amp;"以前のもの"</f>
        <v>平成27年3月31日
以前のもの</v>
      </c>
      <c r="N40" s="882"/>
      <c r="O40" s="882"/>
      <c r="P40" s="882"/>
      <c r="Q40" s="882"/>
      <c r="R40" s="882"/>
      <c r="S40" s="883"/>
      <c r="T40" s="879">
        <f>保険料計算シート!D16</f>
        <v>0</v>
      </c>
      <c r="U40" s="880"/>
      <c r="V40" s="880"/>
      <c r="W40" s="880"/>
      <c r="X40" s="880"/>
      <c r="Y40" s="880"/>
      <c r="Z40" s="880"/>
      <c r="AA40" s="880"/>
      <c r="AB40" s="880"/>
      <c r="AC40" s="1024"/>
      <c r="AD40" s="930">
        <v>21</v>
      </c>
      <c r="AE40" s="931"/>
      <c r="AF40" s="984"/>
      <c r="AG40" s="1129">
        <f>保険料計算シート!F16</f>
        <v>0</v>
      </c>
      <c r="AH40" s="1130"/>
      <c r="AI40" s="1130"/>
      <c r="AJ40" s="1130"/>
      <c r="AK40" s="1130"/>
      <c r="AL40" s="1130"/>
      <c r="AM40" s="1131"/>
      <c r="AN40" s="1026"/>
      <c r="AO40" s="1027"/>
      <c r="AP40" s="930">
        <v>13</v>
      </c>
      <c r="AQ40" s="1030"/>
      <c r="AR40" s="931"/>
      <c r="AS40" s="867" t="str">
        <f>IF(OR($L$2=0,AG40=0),"",((設定シート!J49/1000-設定シート!$E$72/1000)*(100+$L$2)/100+設定シート!$E$72/1000)*1000)</f>
        <v/>
      </c>
      <c r="AT40" s="868"/>
      <c r="AU40" s="869"/>
      <c r="AV40" s="1184">
        <f>IF(AS40="",ROUNDDOWN(AG40*設定シート!J49,0),ROUNDDOWN(AG40*AS40,0))</f>
        <v>0</v>
      </c>
      <c r="AW40" s="1185"/>
      <c r="AX40" s="1185"/>
      <c r="AY40" s="1185"/>
      <c r="AZ40" s="1185"/>
      <c r="BA40" s="1185"/>
      <c r="BB40" s="1185"/>
      <c r="BC40" s="1185"/>
      <c r="BD40" s="1185"/>
      <c r="BE40" s="1049"/>
      <c r="BF40" s="1140"/>
      <c r="BG40" s="864"/>
      <c r="BH40" s="864"/>
      <c r="BI40" s="1079"/>
    </row>
    <row r="41" spans="2:61" s="138" customFormat="1" ht="10.5" customHeight="1">
      <c r="B41" s="1100"/>
      <c r="C41" s="923"/>
      <c r="D41" s="989"/>
      <c r="E41" s="990"/>
      <c r="F41" s="990"/>
      <c r="G41" s="990"/>
      <c r="H41" s="990"/>
      <c r="I41" s="990"/>
      <c r="J41" s="990"/>
      <c r="K41" s="990"/>
      <c r="L41" s="991"/>
      <c r="M41" s="884"/>
      <c r="N41" s="885"/>
      <c r="O41" s="885"/>
      <c r="P41" s="885"/>
      <c r="Q41" s="885"/>
      <c r="R41" s="885"/>
      <c r="S41" s="886"/>
      <c r="T41" s="905">
        <f>保険料計算シート!C16</f>
        <v>0</v>
      </c>
      <c r="U41" s="906"/>
      <c r="V41" s="906"/>
      <c r="W41" s="906"/>
      <c r="X41" s="906"/>
      <c r="Y41" s="906"/>
      <c r="Z41" s="906"/>
      <c r="AA41" s="906"/>
      <c r="AB41" s="906"/>
      <c r="AC41" s="1025"/>
      <c r="AD41" s="932"/>
      <c r="AE41" s="933"/>
      <c r="AF41" s="985"/>
      <c r="AG41" s="1132"/>
      <c r="AH41" s="1133"/>
      <c r="AI41" s="1133"/>
      <c r="AJ41" s="1133"/>
      <c r="AK41" s="1133"/>
      <c r="AL41" s="1133"/>
      <c r="AM41" s="1134"/>
      <c r="AN41" s="1028"/>
      <c r="AO41" s="1029"/>
      <c r="AP41" s="932"/>
      <c r="AQ41" s="1031"/>
      <c r="AR41" s="933"/>
      <c r="AS41" s="870"/>
      <c r="AT41" s="871"/>
      <c r="AU41" s="872"/>
      <c r="AV41" s="1186"/>
      <c r="AW41" s="1187"/>
      <c r="AX41" s="1187"/>
      <c r="AY41" s="1187"/>
      <c r="AZ41" s="1187"/>
      <c r="BA41" s="1187"/>
      <c r="BB41" s="1187"/>
      <c r="BC41" s="1187"/>
      <c r="BD41" s="1187"/>
      <c r="BE41" s="1050"/>
      <c r="BF41" s="1140"/>
      <c r="BG41" s="864"/>
      <c r="BH41" s="864"/>
      <c r="BI41" s="1079"/>
    </row>
    <row r="42" spans="2:61" s="138" customFormat="1" ht="7.5" customHeight="1">
      <c r="B42" s="1100"/>
      <c r="C42" s="923"/>
      <c r="D42" s="989"/>
      <c r="E42" s="990"/>
      <c r="F42" s="990"/>
      <c r="G42" s="990"/>
      <c r="H42" s="990"/>
      <c r="I42" s="990"/>
      <c r="J42" s="990"/>
      <c r="K42" s="990"/>
      <c r="L42" s="991"/>
      <c r="M42" s="916" t="str">
        <f>設定シート!$G$14&amp;CHAR(10)&amp;"以前のもの"</f>
        <v>平成30年3月31日
以前のもの</v>
      </c>
      <c r="N42" s="917"/>
      <c r="O42" s="917"/>
      <c r="P42" s="917"/>
      <c r="Q42" s="917"/>
      <c r="R42" s="917"/>
      <c r="S42" s="918"/>
      <c r="T42" s="879">
        <f>保険料計算シート!D17</f>
        <v>0</v>
      </c>
      <c r="U42" s="880"/>
      <c r="V42" s="880"/>
      <c r="W42" s="880"/>
      <c r="X42" s="880"/>
      <c r="Y42" s="880"/>
      <c r="Z42" s="880"/>
      <c r="AA42" s="880"/>
      <c r="AB42" s="880"/>
      <c r="AC42" s="178"/>
      <c r="AD42" s="922">
        <v>23</v>
      </c>
      <c r="AE42" s="923"/>
      <c r="AF42" s="984"/>
      <c r="AG42" s="1129">
        <f>保険料計算シート!F17</f>
        <v>0</v>
      </c>
      <c r="AH42" s="1130"/>
      <c r="AI42" s="1130"/>
      <c r="AJ42" s="1130"/>
      <c r="AK42" s="1130"/>
      <c r="AL42" s="1130"/>
      <c r="AM42" s="1131"/>
      <c r="AN42" s="179"/>
      <c r="AO42" s="178"/>
      <c r="AP42" s="922">
        <v>11</v>
      </c>
      <c r="AQ42" s="1052"/>
      <c r="AR42" s="923"/>
      <c r="AS42" s="867" t="str">
        <f>IF(OR($L$2=0,AG42=0),"",((設定シート!L49/1000-設定シート!$G$72/1000)*(100+$L$2)/100+設定シート!$G$72/1000)*1000)</f>
        <v/>
      </c>
      <c r="AT42" s="868"/>
      <c r="AU42" s="869"/>
      <c r="AV42" s="1184">
        <f>IF(AS42="",ROUNDDOWN(AG42*設定シート!L49,0),ROUNDDOWN(AG42*AS42,0))</f>
        <v>0</v>
      </c>
      <c r="AW42" s="1185"/>
      <c r="AX42" s="1185"/>
      <c r="AY42" s="1185"/>
      <c r="AZ42" s="1185"/>
      <c r="BA42" s="1185"/>
      <c r="BB42" s="1185"/>
      <c r="BC42" s="1185"/>
      <c r="BD42" s="1185"/>
      <c r="BE42" s="865"/>
      <c r="BF42" s="1140"/>
      <c r="BG42" s="864"/>
      <c r="BH42" s="864"/>
      <c r="BI42" s="1079"/>
    </row>
    <row r="43" spans="2:61" s="138" customFormat="1" ht="10.5" customHeight="1">
      <c r="B43" s="1100"/>
      <c r="C43" s="923"/>
      <c r="D43" s="989"/>
      <c r="E43" s="990"/>
      <c r="F43" s="990"/>
      <c r="G43" s="990"/>
      <c r="H43" s="990"/>
      <c r="I43" s="990"/>
      <c r="J43" s="990"/>
      <c r="K43" s="990"/>
      <c r="L43" s="991"/>
      <c r="M43" s="919"/>
      <c r="N43" s="920"/>
      <c r="O43" s="920"/>
      <c r="P43" s="920"/>
      <c r="Q43" s="920"/>
      <c r="R43" s="920"/>
      <c r="S43" s="921"/>
      <c r="T43" s="905">
        <f>保険料計算シート!C17</f>
        <v>0</v>
      </c>
      <c r="U43" s="906"/>
      <c r="V43" s="906"/>
      <c r="W43" s="906"/>
      <c r="X43" s="906"/>
      <c r="Y43" s="906"/>
      <c r="Z43" s="906"/>
      <c r="AA43" s="906"/>
      <c r="AB43" s="906"/>
      <c r="AC43" s="181"/>
      <c r="AD43" s="922"/>
      <c r="AE43" s="923"/>
      <c r="AF43" s="985"/>
      <c r="AG43" s="1132"/>
      <c r="AH43" s="1133"/>
      <c r="AI43" s="1133"/>
      <c r="AJ43" s="1133"/>
      <c r="AK43" s="1133"/>
      <c r="AL43" s="1133"/>
      <c r="AM43" s="1134"/>
      <c r="AN43" s="909"/>
      <c r="AO43" s="909"/>
      <c r="AP43" s="924"/>
      <c r="AQ43" s="1053"/>
      <c r="AR43" s="925"/>
      <c r="AS43" s="870"/>
      <c r="AT43" s="871"/>
      <c r="AU43" s="872"/>
      <c r="AV43" s="1186"/>
      <c r="AW43" s="1187"/>
      <c r="AX43" s="1187"/>
      <c r="AY43" s="1187"/>
      <c r="AZ43" s="1187"/>
      <c r="BA43" s="1187"/>
      <c r="BB43" s="1187"/>
      <c r="BC43" s="1187"/>
      <c r="BD43" s="1187"/>
      <c r="BE43" s="866"/>
      <c r="BF43" s="1140"/>
      <c r="BG43" s="864"/>
      <c r="BH43" s="864"/>
      <c r="BI43" s="1079"/>
    </row>
    <row r="44" spans="2:61" s="138" customFormat="1" ht="7.5" customHeight="1">
      <c r="B44" s="1100"/>
      <c r="C44" s="923"/>
      <c r="D44" s="989"/>
      <c r="E44" s="990"/>
      <c r="F44" s="990"/>
      <c r="G44" s="990"/>
      <c r="H44" s="990"/>
      <c r="I44" s="990"/>
      <c r="J44" s="990"/>
      <c r="K44" s="990"/>
      <c r="L44" s="991"/>
      <c r="M44" s="916" t="str">
        <f>設定シート!$I$14&amp;CHAR(10)&amp;"以降のもの"</f>
        <v>平成30年4月1日
以降のもの</v>
      </c>
      <c r="N44" s="917"/>
      <c r="O44" s="917"/>
      <c r="P44" s="917"/>
      <c r="Q44" s="917"/>
      <c r="R44" s="917"/>
      <c r="S44" s="918"/>
      <c r="T44" s="879">
        <f>保険料計算シート!D18</f>
        <v>0</v>
      </c>
      <c r="U44" s="880"/>
      <c r="V44" s="880"/>
      <c r="W44" s="880"/>
      <c r="X44" s="880"/>
      <c r="Y44" s="880"/>
      <c r="Z44" s="880"/>
      <c r="AA44" s="880"/>
      <c r="AB44" s="880"/>
      <c r="AC44" s="182"/>
      <c r="AD44" s="922"/>
      <c r="AE44" s="923"/>
      <c r="AF44" s="984"/>
      <c r="AG44" s="1129">
        <f>保険料計算シート!F18</f>
        <v>0</v>
      </c>
      <c r="AH44" s="1130"/>
      <c r="AI44" s="1130"/>
      <c r="AJ44" s="1130"/>
      <c r="AK44" s="1130"/>
      <c r="AL44" s="1130"/>
      <c r="AM44" s="1131"/>
      <c r="AN44" s="183"/>
      <c r="AO44" s="183"/>
      <c r="AP44" s="922">
        <v>9.5</v>
      </c>
      <c r="AQ44" s="1052"/>
      <c r="AR44" s="923"/>
      <c r="AS44" s="867" t="str">
        <f>IF(OR($L$2=0,AG44=0),"",((設定シート!N49/1000-設定シート!$I$72/1000)*(100+$L$2)/100+設定シート!$I$72/1000)*1000)</f>
        <v/>
      </c>
      <c r="AT44" s="868"/>
      <c r="AU44" s="869"/>
      <c r="AV44" s="1184">
        <f>IF(AS44="",ROUNDDOWN(AG44*設定シート!N49,0),ROUNDDOWN(AG44*AS44,0))</f>
        <v>0</v>
      </c>
      <c r="AW44" s="1185"/>
      <c r="AX44" s="1185"/>
      <c r="AY44" s="1185"/>
      <c r="AZ44" s="1185"/>
      <c r="BA44" s="1185"/>
      <c r="BB44" s="1185"/>
      <c r="BC44" s="1185"/>
      <c r="BD44" s="1185"/>
      <c r="BE44" s="180"/>
      <c r="BF44" s="1140"/>
      <c r="BG44" s="864"/>
      <c r="BH44" s="864"/>
      <c r="BI44" s="1079"/>
    </row>
    <row r="45" spans="2:61" s="138" customFormat="1" ht="10.5" customHeight="1">
      <c r="B45" s="973"/>
      <c r="C45" s="925"/>
      <c r="D45" s="992"/>
      <c r="E45" s="993"/>
      <c r="F45" s="993"/>
      <c r="G45" s="993"/>
      <c r="H45" s="993"/>
      <c r="I45" s="993"/>
      <c r="J45" s="993"/>
      <c r="K45" s="993"/>
      <c r="L45" s="994"/>
      <c r="M45" s="919"/>
      <c r="N45" s="920"/>
      <c r="O45" s="920"/>
      <c r="P45" s="920"/>
      <c r="Q45" s="920"/>
      <c r="R45" s="920"/>
      <c r="S45" s="921"/>
      <c r="T45" s="905">
        <f>保険料計算シート!C18</f>
        <v>0</v>
      </c>
      <c r="U45" s="906"/>
      <c r="V45" s="906"/>
      <c r="W45" s="906"/>
      <c r="X45" s="906"/>
      <c r="Y45" s="906"/>
      <c r="Z45" s="906"/>
      <c r="AA45" s="906"/>
      <c r="AB45" s="906"/>
      <c r="AC45" s="174"/>
      <c r="AD45" s="924"/>
      <c r="AE45" s="925"/>
      <c r="AF45" s="985"/>
      <c r="AG45" s="1132"/>
      <c r="AH45" s="1133"/>
      <c r="AI45" s="1133"/>
      <c r="AJ45" s="1133"/>
      <c r="AK45" s="1133"/>
      <c r="AL45" s="1133"/>
      <c r="AM45" s="1134"/>
      <c r="AN45" s="907"/>
      <c r="AO45" s="908"/>
      <c r="AP45" s="924"/>
      <c r="AQ45" s="1053"/>
      <c r="AR45" s="925"/>
      <c r="AS45" s="870"/>
      <c r="AT45" s="871"/>
      <c r="AU45" s="872"/>
      <c r="AV45" s="1186"/>
      <c r="AW45" s="1187"/>
      <c r="AX45" s="1187"/>
      <c r="AY45" s="1187"/>
      <c r="AZ45" s="1187"/>
      <c r="BA45" s="1187"/>
      <c r="BB45" s="1187"/>
      <c r="BC45" s="1187"/>
      <c r="BD45" s="1187"/>
      <c r="BE45" s="177"/>
      <c r="BF45" s="1140"/>
      <c r="BG45" s="864"/>
      <c r="BH45" s="864"/>
      <c r="BI45" s="1079"/>
    </row>
    <row r="46" spans="2:61" s="138" customFormat="1" ht="7.5" customHeight="1">
      <c r="B46" s="971">
        <v>38</v>
      </c>
      <c r="C46" s="972"/>
      <c r="D46" s="1110" t="s">
        <v>133</v>
      </c>
      <c r="E46" s="1111"/>
      <c r="F46" s="1111"/>
      <c r="G46" s="1111"/>
      <c r="H46" s="1111"/>
      <c r="I46" s="1111"/>
      <c r="J46" s="1111"/>
      <c r="K46" s="1111"/>
      <c r="L46" s="1112"/>
      <c r="M46" s="881" t="str">
        <f>設定シート!$E$14&amp;CHAR(10)&amp;"以前のもの"</f>
        <v>平成27年3月31日
以前のもの</v>
      </c>
      <c r="N46" s="882"/>
      <c r="O46" s="882"/>
      <c r="P46" s="882"/>
      <c r="Q46" s="882"/>
      <c r="R46" s="882"/>
      <c r="S46" s="883"/>
      <c r="T46" s="879">
        <f>保険料計算シート!D19</f>
        <v>0</v>
      </c>
      <c r="U46" s="880"/>
      <c r="V46" s="880"/>
      <c r="W46" s="880"/>
      <c r="X46" s="880"/>
      <c r="Y46" s="880"/>
      <c r="Z46" s="880"/>
      <c r="AA46" s="880"/>
      <c r="AB46" s="880"/>
      <c r="AC46" s="1024"/>
      <c r="AD46" s="922">
        <v>22</v>
      </c>
      <c r="AE46" s="923"/>
      <c r="AF46" s="984"/>
      <c r="AG46" s="1129">
        <f>保険料計算シート!F19</f>
        <v>0</v>
      </c>
      <c r="AH46" s="1130"/>
      <c r="AI46" s="1130"/>
      <c r="AJ46" s="1130"/>
      <c r="AK46" s="1130"/>
      <c r="AL46" s="1130"/>
      <c r="AM46" s="1131"/>
      <c r="AN46" s="1026"/>
      <c r="AO46" s="1027"/>
      <c r="AP46" s="930">
        <v>15</v>
      </c>
      <c r="AQ46" s="1051"/>
      <c r="AR46" s="972"/>
      <c r="AS46" s="867" t="str">
        <f>IF(OR($L$2=0,AG46=0),"",((設定シート!J50/1000-設定シート!$E$72/1000)*(100+$L$2)/100+設定シート!$E$72/1000)*1000)</f>
        <v/>
      </c>
      <c r="AT46" s="868"/>
      <c r="AU46" s="869"/>
      <c r="AV46" s="1184">
        <f>IF(AS46="",ROUNDDOWN(AG46*設定シート!J50,0),ROUNDDOWN(AG46*AS46,0))</f>
        <v>0</v>
      </c>
      <c r="AW46" s="1185"/>
      <c r="AX46" s="1185"/>
      <c r="AY46" s="1185"/>
      <c r="AZ46" s="1185"/>
      <c r="BA46" s="1185"/>
      <c r="BB46" s="1185"/>
      <c r="BC46" s="1185"/>
      <c r="BD46" s="1185"/>
      <c r="BE46" s="1049"/>
      <c r="BF46" s="1140"/>
      <c r="BG46" s="864"/>
      <c r="BH46" s="864"/>
      <c r="BI46" s="1079"/>
    </row>
    <row r="47" spans="2:61" s="138" customFormat="1" ht="10.5" customHeight="1">
      <c r="B47" s="1100"/>
      <c r="C47" s="923"/>
      <c r="D47" s="1113"/>
      <c r="E47" s="1114"/>
      <c r="F47" s="1114"/>
      <c r="G47" s="1114"/>
      <c r="H47" s="1114"/>
      <c r="I47" s="1114"/>
      <c r="J47" s="1114"/>
      <c r="K47" s="1114"/>
      <c r="L47" s="1115"/>
      <c r="M47" s="884"/>
      <c r="N47" s="885"/>
      <c r="O47" s="885"/>
      <c r="P47" s="885"/>
      <c r="Q47" s="885"/>
      <c r="R47" s="885"/>
      <c r="S47" s="886"/>
      <c r="T47" s="905">
        <f>保険料計算シート!C19</f>
        <v>0</v>
      </c>
      <c r="U47" s="906"/>
      <c r="V47" s="906"/>
      <c r="W47" s="906"/>
      <c r="X47" s="906"/>
      <c r="Y47" s="906"/>
      <c r="Z47" s="906"/>
      <c r="AA47" s="906"/>
      <c r="AB47" s="906"/>
      <c r="AC47" s="1025"/>
      <c r="AD47" s="924"/>
      <c r="AE47" s="925"/>
      <c r="AF47" s="985"/>
      <c r="AG47" s="1132"/>
      <c r="AH47" s="1133"/>
      <c r="AI47" s="1133"/>
      <c r="AJ47" s="1133"/>
      <c r="AK47" s="1133"/>
      <c r="AL47" s="1133"/>
      <c r="AM47" s="1134"/>
      <c r="AN47" s="1028"/>
      <c r="AO47" s="1029"/>
      <c r="AP47" s="922"/>
      <c r="AQ47" s="1052"/>
      <c r="AR47" s="923"/>
      <c r="AS47" s="870"/>
      <c r="AT47" s="871"/>
      <c r="AU47" s="872"/>
      <c r="AV47" s="1186"/>
      <c r="AW47" s="1187"/>
      <c r="AX47" s="1187"/>
      <c r="AY47" s="1187"/>
      <c r="AZ47" s="1187"/>
      <c r="BA47" s="1187"/>
      <c r="BB47" s="1187"/>
      <c r="BC47" s="1187"/>
      <c r="BD47" s="1187"/>
      <c r="BE47" s="1050"/>
      <c r="BF47" s="1140"/>
      <c r="BG47" s="864"/>
      <c r="BH47" s="864"/>
      <c r="BI47" s="1079"/>
    </row>
    <row r="48" spans="2:61" s="138" customFormat="1" ht="7.5" customHeight="1">
      <c r="B48" s="1100"/>
      <c r="C48" s="923"/>
      <c r="D48" s="1113"/>
      <c r="E48" s="1114"/>
      <c r="F48" s="1114"/>
      <c r="G48" s="1114"/>
      <c r="H48" s="1114"/>
      <c r="I48" s="1114"/>
      <c r="J48" s="1114"/>
      <c r="K48" s="1114"/>
      <c r="L48" s="1115"/>
      <c r="M48" s="916" t="str">
        <f>設定シート!$G$14&amp;CHAR(10)&amp;"以前のもの"</f>
        <v>平成30年3月31日
以前のもの</v>
      </c>
      <c r="N48" s="917"/>
      <c r="O48" s="917"/>
      <c r="P48" s="917"/>
      <c r="Q48" s="917"/>
      <c r="R48" s="917"/>
      <c r="S48" s="918"/>
      <c r="T48" s="879">
        <f>保険料計算シート!D20</f>
        <v>0</v>
      </c>
      <c r="U48" s="880"/>
      <c r="V48" s="880"/>
      <c r="W48" s="880"/>
      <c r="X48" s="880"/>
      <c r="Y48" s="880"/>
      <c r="Z48" s="880"/>
      <c r="AA48" s="880"/>
      <c r="AB48" s="880"/>
      <c r="AC48" s="178"/>
      <c r="AD48" s="922">
        <v>23</v>
      </c>
      <c r="AE48" s="923"/>
      <c r="AF48" s="984"/>
      <c r="AG48" s="1129">
        <f>保険料計算シート!F20</f>
        <v>0</v>
      </c>
      <c r="AH48" s="1130"/>
      <c r="AI48" s="1130"/>
      <c r="AJ48" s="1130"/>
      <c r="AK48" s="1130"/>
      <c r="AL48" s="1130"/>
      <c r="AM48" s="1131"/>
      <c r="AN48" s="179"/>
      <c r="AO48" s="178"/>
      <c r="AP48" s="922"/>
      <c r="AQ48" s="1052"/>
      <c r="AR48" s="923"/>
      <c r="AS48" s="867" t="str">
        <f>IF(OR($L$2=0,AG48=0),"",((設定シート!L50/1000-設定シート!$G$72/1000)*(100+$L$2)/100+設定シート!$G$72/1000)*1000)</f>
        <v/>
      </c>
      <c r="AT48" s="868"/>
      <c r="AU48" s="869"/>
      <c r="AV48" s="1184">
        <f>IF(AS48="",ROUNDDOWN(AG48*設定シート!L50,0),ROUNDDOWN(AG48*AS48,0))</f>
        <v>0</v>
      </c>
      <c r="AW48" s="1185"/>
      <c r="AX48" s="1185"/>
      <c r="AY48" s="1185"/>
      <c r="AZ48" s="1185"/>
      <c r="BA48" s="1185"/>
      <c r="BB48" s="1185"/>
      <c r="BC48" s="1185"/>
      <c r="BD48" s="1185"/>
      <c r="BE48" s="865"/>
      <c r="BF48" s="1140"/>
      <c r="BG48" s="864"/>
      <c r="BH48" s="864"/>
      <c r="BI48" s="1079"/>
    </row>
    <row r="49" spans="2:61" s="138" customFormat="1" ht="10.5" customHeight="1">
      <c r="B49" s="1100"/>
      <c r="C49" s="923"/>
      <c r="D49" s="1113"/>
      <c r="E49" s="1114"/>
      <c r="F49" s="1114"/>
      <c r="G49" s="1114"/>
      <c r="H49" s="1114"/>
      <c r="I49" s="1114"/>
      <c r="J49" s="1114"/>
      <c r="K49" s="1114"/>
      <c r="L49" s="1115"/>
      <c r="M49" s="919"/>
      <c r="N49" s="920"/>
      <c r="O49" s="920"/>
      <c r="P49" s="920"/>
      <c r="Q49" s="920"/>
      <c r="R49" s="920"/>
      <c r="S49" s="921"/>
      <c r="T49" s="905">
        <f>保険料計算シート!C20</f>
        <v>0</v>
      </c>
      <c r="U49" s="906"/>
      <c r="V49" s="906"/>
      <c r="W49" s="906"/>
      <c r="X49" s="906"/>
      <c r="Y49" s="906"/>
      <c r="Z49" s="906"/>
      <c r="AA49" s="906"/>
      <c r="AB49" s="906"/>
      <c r="AC49" s="181"/>
      <c r="AD49" s="922"/>
      <c r="AE49" s="923"/>
      <c r="AF49" s="985"/>
      <c r="AG49" s="1132"/>
      <c r="AH49" s="1133"/>
      <c r="AI49" s="1133"/>
      <c r="AJ49" s="1133"/>
      <c r="AK49" s="1133"/>
      <c r="AL49" s="1133"/>
      <c r="AM49" s="1134"/>
      <c r="AN49" s="909"/>
      <c r="AO49" s="909"/>
      <c r="AP49" s="922"/>
      <c r="AQ49" s="1052"/>
      <c r="AR49" s="923"/>
      <c r="AS49" s="870"/>
      <c r="AT49" s="871"/>
      <c r="AU49" s="872"/>
      <c r="AV49" s="1186"/>
      <c r="AW49" s="1187"/>
      <c r="AX49" s="1187"/>
      <c r="AY49" s="1187"/>
      <c r="AZ49" s="1187"/>
      <c r="BA49" s="1187"/>
      <c r="BB49" s="1187"/>
      <c r="BC49" s="1187"/>
      <c r="BD49" s="1187"/>
      <c r="BE49" s="866"/>
      <c r="BF49" s="1140"/>
      <c r="BG49" s="864"/>
      <c r="BH49" s="864"/>
      <c r="BI49" s="1079"/>
    </row>
    <row r="50" spans="2:61" s="138" customFormat="1" ht="7.5" customHeight="1">
      <c r="B50" s="1100"/>
      <c r="C50" s="923"/>
      <c r="D50" s="1113"/>
      <c r="E50" s="1114"/>
      <c r="F50" s="1114"/>
      <c r="G50" s="1114"/>
      <c r="H50" s="1114"/>
      <c r="I50" s="1114"/>
      <c r="J50" s="1114"/>
      <c r="K50" s="1114"/>
      <c r="L50" s="1115"/>
      <c r="M50" s="916" t="str">
        <f>設定シート!$I$14&amp;CHAR(10)&amp;"以降のもの"</f>
        <v>平成30年4月1日
以降のもの</v>
      </c>
      <c r="N50" s="917"/>
      <c r="O50" s="917"/>
      <c r="P50" s="917"/>
      <c r="Q50" s="917"/>
      <c r="R50" s="917"/>
      <c r="S50" s="918"/>
      <c r="T50" s="879">
        <f>保険料計算シート!D21</f>
        <v>0</v>
      </c>
      <c r="U50" s="880"/>
      <c r="V50" s="880"/>
      <c r="W50" s="880"/>
      <c r="X50" s="880"/>
      <c r="Y50" s="880"/>
      <c r="Z50" s="880"/>
      <c r="AA50" s="880"/>
      <c r="AB50" s="880"/>
      <c r="AC50" s="182"/>
      <c r="AD50" s="922"/>
      <c r="AE50" s="923"/>
      <c r="AF50" s="984"/>
      <c r="AG50" s="1129">
        <f>保険料計算シート!F21</f>
        <v>0</v>
      </c>
      <c r="AH50" s="1130"/>
      <c r="AI50" s="1130"/>
      <c r="AJ50" s="1130"/>
      <c r="AK50" s="1130"/>
      <c r="AL50" s="1130"/>
      <c r="AM50" s="1131"/>
      <c r="AN50" s="183"/>
      <c r="AO50" s="183"/>
      <c r="AP50" s="930">
        <v>12</v>
      </c>
      <c r="AQ50" s="1030"/>
      <c r="AR50" s="931"/>
      <c r="AS50" s="867" t="str">
        <f>IF(OR($L$2=0,AG50=0),"",((設定シート!N50/1000-設定シート!$I$72/1000)*(100+$L$2)/100+設定シート!$I$72/1000)*1000)</f>
        <v/>
      </c>
      <c r="AT50" s="868"/>
      <c r="AU50" s="869"/>
      <c r="AV50" s="1184">
        <f>IF(AS50="",ROUNDDOWN(AG50*設定シート!N50,0),ROUNDDOWN(AG50*AS50,0))</f>
        <v>0</v>
      </c>
      <c r="AW50" s="1185"/>
      <c r="AX50" s="1185"/>
      <c r="AY50" s="1185"/>
      <c r="AZ50" s="1185"/>
      <c r="BA50" s="1185"/>
      <c r="BB50" s="1185"/>
      <c r="BC50" s="1185"/>
      <c r="BD50" s="1185"/>
      <c r="BE50" s="180"/>
      <c r="BF50" s="1140"/>
      <c r="BG50" s="864"/>
      <c r="BH50" s="864"/>
      <c r="BI50" s="1079"/>
    </row>
    <row r="51" spans="2:61" s="138" customFormat="1" ht="10.5" customHeight="1">
      <c r="B51" s="973"/>
      <c r="C51" s="925"/>
      <c r="D51" s="1113"/>
      <c r="E51" s="1114"/>
      <c r="F51" s="1114"/>
      <c r="G51" s="1114"/>
      <c r="H51" s="1114"/>
      <c r="I51" s="1114"/>
      <c r="J51" s="1114"/>
      <c r="K51" s="1114"/>
      <c r="L51" s="1115"/>
      <c r="M51" s="919"/>
      <c r="N51" s="920"/>
      <c r="O51" s="920"/>
      <c r="P51" s="920"/>
      <c r="Q51" s="920"/>
      <c r="R51" s="920"/>
      <c r="S51" s="921"/>
      <c r="T51" s="905">
        <f>保険料計算シート!C21</f>
        <v>0</v>
      </c>
      <c r="U51" s="906"/>
      <c r="V51" s="906"/>
      <c r="W51" s="906"/>
      <c r="X51" s="906"/>
      <c r="Y51" s="906"/>
      <c r="Z51" s="906"/>
      <c r="AA51" s="906"/>
      <c r="AB51" s="906"/>
      <c r="AC51" s="174"/>
      <c r="AD51" s="924"/>
      <c r="AE51" s="925"/>
      <c r="AF51" s="985"/>
      <c r="AG51" s="1132"/>
      <c r="AH51" s="1133"/>
      <c r="AI51" s="1133"/>
      <c r="AJ51" s="1133"/>
      <c r="AK51" s="1133"/>
      <c r="AL51" s="1133"/>
      <c r="AM51" s="1134"/>
      <c r="AN51" s="907"/>
      <c r="AO51" s="908"/>
      <c r="AP51" s="932"/>
      <c r="AQ51" s="1031"/>
      <c r="AR51" s="933"/>
      <c r="AS51" s="870"/>
      <c r="AT51" s="871"/>
      <c r="AU51" s="872"/>
      <c r="AV51" s="1186"/>
      <c r="AW51" s="1187"/>
      <c r="AX51" s="1187"/>
      <c r="AY51" s="1187"/>
      <c r="AZ51" s="1187"/>
      <c r="BA51" s="1187"/>
      <c r="BB51" s="1187"/>
      <c r="BC51" s="1187"/>
      <c r="BD51" s="1187"/>
      <c r="BE51" s="177"/>
      <c r="BF51" s="1140"/>
      <c r="BG51" s="864"/>
      <c r="BH51" s="864"/>
      <c r="BI51" s="1079"/>
    </row>
    <row r="52" spans="2:61" s="138" customFormat="1" ht="7.5" customHeight="1">
      <c r="B52" s="971">
        <v>36</v>
      </c>
      <c r="C52" s="972"/>
      <c r="D52" s="1054" t="s">
        <v>100</v>
      </c>
      <c r="E52" s="1055"/>
      <c r="F52" s="1055"/>
      <c r="G52" s="1212" t="s">
        <v>101</v>
      </c>
      <c r="H52" s="1213"/>
      <c r="I52" s="1213"/>
      <c r="J52" s="1213"/>
      <c r="K52" s="1213"/>
      <c r="L52" s="1214"/>
      <c r="M52" s="881" t="str">
        <f>設定シート!$E$14&amp;CHAR(10)&amp;"以前のもの"</f>
        <v>平成27年3月31日
以前のもの</v>
      </c>
      <c r="N52" s="882"/>
      <c r="O52" s="882"/>
      <c r="P52" s="882"/>
      <c r="Q52" s="882"/>
      <c r="R52" s="882"/>
      <c r="S52" s="883"/>
      <c r="T52" s="879">
        <f>保険料計算シート!D22</f>
        <v>0</v>
      </c>
      <c r="U52" s="880"/>
      <c r="V52" s="880"/>
      <c r="W52" s="880"/>
      <c r="X52" s="880"/>
      <c r="Y52" s="880"/>
      <c r="Z52" s="880"/>
      <c r="AA52" s="880"/>
      <c r="AB52" s="880"/>
      <c r="AC52" s="1024"/>
      <c r="AD52" s="922">
        <v>38</v>
      </c>
      <c r="AE52" s="923"/>
      <c r="AF52" s="984"/>
      <c r="AG52" s="1129">
        <f>保険料計算シート!F22</f>
        <v>0</v>
      </c>
      <c r="AH52" s="1130"/>
      <c r="AI52" s="1130"/>
      <c r="AJ52" s="1130"/>
      <c r="AK52" s="1130"/>
      <c r="AL52" s="1130"/>
      <c r="AM52" s="1131"/>
      <c r="AN52" s="1026"/>
      <c r="AO52" s="1027"/>
      <c r="AP52" s="930">
        <v>7.5</v>
      </c>
      <c r="AQ52" s="1030"/>
      <c r="AR52" s="931"/>
      <c r="AS52" s="867" t="str">
        <f>IF(OR($L$2=0,AG52=0),"",((設定シート!J51/1000-設定シート!$E$72/1000)*(100+$L$2)/100+設定シート!$E$72/1000)*1000)</f>
        <v/>
      </c>
      <c r="AT52" s="868"/>
      <c r="AU52" s="869"/>
      <c r="AV52" s="1184">
        <f>IF(AS52="",ROUNDDOWN(AG52*設定シート!J51,0),ROUNDDOWN(AG52*AS52,0))</f>
        <v>0</v>
      </c>
      <c r="AW52" s="1185"/>
      <c r="AX52" s="1185"/>
      <c r="AY52" s="1185"/>
      <c r="AZ52" s="1185"/>
      <c r="BA52" s="1185"/>
      <c r="BB52" s="1185"/>
      <c r="BC52" s="1185"/>
      <c r="BD52" s="1185"/>
      <c r="BE52" s="1049"/>
      <c r="BF52" s="1140"/>
      <c r="BG52" s="864"/>
      <c r="BH52" s="864"/>
      <c r="BI52" s="1079"/>
    </row>
    <row r="53" spans="2:61" s="138" customFormat="1" ht="10.5" customHeight="1">
      <c r="B53" s="1100"/>
      <c r="C53" s="923"/>
      <c r="D53" s="1056"/>
      <c r="E53" s="1057"/>
      <c r="F53" s="1057"/>
      <c r="G53" s="1215"/>
      <c r="H53" s="1216"/>
      <c r="I53" s="1216"/>
      <c r="J53" s="1216"/>
      <c r="K53" s="1216"/>
      <c r="L53" s="1217"/>
      <c r="M53" s="884"/>
      <c r="N53" s="885"/>
      <c r="O53" s="885"/>
      <c r="P53" s="885"/>
      <c r="Q53" s="885"/>
      <c r="R53" s="885"/>
      <c r="S53" s="886"/>
      <c r="T53" s="905">
        <f>保険料計算シート!C22</f>
        <v>0</v>
      </c>
      <c r="U53" s="906"/>
      <c r="V53" s="906"/>
      <c r="W53" s="906"/>
      <c r="X53" s="906"/>
      <c r="Y53" s="906"/>
      <c r="Z53" s="906"/>
      <c r="AA53" s="906"/>
      <c r="AB53" s="906"/>
      <c r="AC53" s="1025"/>
      <c r="AD53" s="924"/>
      <c r="AE53" s="925"/>
      <c r="AF53" s="985"/>
      <c r="AG53" s="1132"/>
      <c r="AH53" s="1133"/>
      <c r="AI53" s="1133"/>
      <c r="AJ53" s="1133"/>
      <c r="AK53" s="1133"/>
      <c r="AL53" s="1133"/>
      <c r="AM53" s="1134"/>
      <c r="AN53" s="1028"/>
      <c r="AO53" s="1029"/>
      <c r="AP53" s="932"/>
      <c r="AQ53" s="1031"/>
      <c r="AR53" s="933"/>
      <c r="AS53" s="870"/>
      <c r="AT53" s="871"/>
      <c r="AU53" s="872"/>
      <c r="AV53" s="1186"/>
      <c r="AW53" s="1187"/>
      <c r="AX53" s="1187"/>
      <c r="AY53" s="1187"/>
      <c r="AZ53" s="1187"/>
      <c r="BA53" s="1187"/>
      <c r="BB53" s="1187"/>
      <c r="BC53" s="1187"/>
      <c r="BD53" s="1187"/>
      <c r="BE53" s="1050"/>
      <c r="BF53" s="1140"/>
      <c r="BG53" s="864"/>
      <c r="BH53" s="864"/>
      <c r="BI53" s="1079"/>
    </row>
    <row r="54" spans="2:61" s="138" customFormat="1" ht="7.5" customHeight="1">
      <c r="B54" s="1100"/>
      <c r="C54" s="923"/>
      <c r="D54" s="1056"/>
      <c r="E54" s="1057"/>
      <c r="F54" s="1057"/>
      <c r="G54" s="1215"/>
      <c r="H54" s="1216"/>
      <c r="I54" s="1216"/>
      <c r="J54" s="1216"/>
      <c r="K54" s="1216"/>
      <c r="L54" s="1217"/>
      <c r="M54" s="916" t="str">
        <f>設定シート!$G$14&amp;CHAR(10)&amp;"以前のもの"</f>
        <v>平成30年3月31日
以前のもの</v>
      </c>
      <c r="N54" s="917"/>
      <c r="O54" s="917"/>
      <c r="P54" s="917"/>
      <c r="Q54" s="917"/>
      <c r="R54" s="917"/>
      <c r="S54" s="918"/>
      <c r="T54" s="879">
        <f>保険料計算シート!D23</f>
        <v>0</v>
      </c>
      <c r="U54" s="880"/>
      <c r="V54" s="880"/>
      <c r="W54" s="880"/>
      <c r="X54" s="880"/>
      <c r="Y54" s="880"/>
      <c r="Z54" s="880"/>
      <c r="AA54" s="880"/>
      <c r="AB54" s="880"/>
      <c r="AC54" s="178"/>
      <c r="AD54" s="922">
        <v>40</v>
      </c>
      <c r="AE54" s="923"/>
      <c r="AF54" s="984"/>
      <c r="AG54" s="1129">
        <f>保険料計算シート!F23</f>
        <v>0</v>
      </c>
      <c r="AH54" s="1130"/>
      <c r="AI54" s="1130"/>
      <c r="AJ54" s="1130"/>
      <c r="AK54" s="1130"/>
      <c r="AL54" s="1130"/>
      <c r="AM54" s="1131"/>
      <c r="AN54" s="179"/>
      <c r="AO54" s="178"/>
      <c r="AP54" s="930">
        <v>6.5</v>
      </c>
      <c r="AQ54" s="1051"/>
      <c r="AR54" s="972"/>
      <c r="AS54" s="867" t="str">
        <f>IF(OR($L$2=0,AG54=0),"",((設定シート!L51/1000-設定シート!$G$72/1000)*(100+$L$2)/100+設定シート!$G$72/1000)*1000)</f>
        <v/>
      </c>
      <c r="AT54" s="868"/>
      <c r="AU54" s="869"/>
      <c r="AV54" s="1184">
        <f>IF(AS54="",ROUNDDOWN(AG54*設定シート!L51,0),ROUNDDOWN(AG54*AS54,0))</f>
        <v>0</v>
      </c>
      <c r="AW54" s="1185"/>
      <c r="AX54" s="1185"/>
      <c r="AY54" s="1185"/>
      <c r="AZ54" s="1185"/>
      <c r="BA54" s="1185"/>
      <c r="BB54" s="1185"/>
      <c r="BC54" s="1185"/>
      <c r="BD54" s="1185"/>
      <c r="BE54" s="865"/>
      <c r="BF54" s="1140"/>
      <c r="BG54" s="864"/>
      <c r="BH54" s="864"/>
      <c r="BI54" s="1079"/>
    </row>
    <row r="55" spans="2:61" s="138" customFormat="1" ht="10.5" customHeight="1">
      <c r="B55" s="1100"/>
      <c r="C55" s="923"/>
      <c r="D55" s="1056"/>
      <c r="E55" s="1057"/>
      <c r="F55" s="1057"/>
      <c r="G55" s="1215"/>
      <c r="H55" s="1216"/>
      <c r="I55" s="1216"/>
      <c r="J55" s="1216"/>
      <c r="K55" s="1216"/>
      <c r="L55" s="1217"/>
      <c r="M55" s="919"/>
      <c r="N55" s="920"/>
      <c r="O55" s="920"/>
      <c r="P55" s="920"/>
      <c r="Q55" s="920"/>
      <c r="R55" s="920"/>
      <c r="S55" s="921"/>
      <c r="T55" s="905">
        <f>保険料計算シート!C23</f>
        <v>0</v>
      </c>
      <c r="U55" s="906"/>
      <c r="V55" s="906"/>
      <c r="W55" s="906"/>
      <c r="X55" s="906"/>
      <c r="Y55" s="906"/>
      <c r="Z55" s="906"/>
      <c r="AA55" s="906"/>
      <c r="AB55" s="906"/>
      <c r="AC55" s="181"/>
      <c r="AD55" s="924"/>
      <c r="AE55" s="925"/>
      <c r="AF55" s="985"/>
      <c r="AG55" s="1132"/>
      <c r="AH55" s="1133"/>
      <c r="AI55" s="1133"/>
      <c r="AJ55" s="1133"/>
      <c r="AK55" s="1133"/>
      <c r="AL55" s="1133"/>
      <c r="AM55" s="1134"/>
      <c r="AN55" s="909"/>
      <c r="AO55" s="909"/>
      <c r="AP55" s="922"/>
      <c r="AQ55" s="1052"/>
      <c r="AR55" s="923"/>
      <c r="AS55" s="870"/>
      <c r="AT55" s="871"/>
      <c r="AU55" s="872"/>
      <c r="AV55" s="1186"/>
      <c r="AW55" s="1187"/>
      <c r="AX55" s="1187"/>
      <c r="AY55" s="1187"/>
      <c r="AZ55" s="1187"/>
      <c r="BA55" s="1187"/>
      <c r="BB55" s="1187"/>
      <c r="BC55" s="1187"/>
      <c r="BD55" s="1187"/>
      <c r="BE55" s="866"/>
      <c r="BF55" s="1140"/>
      <c r="BG55" s="864"/>
      <c r="BH55" s="864"/>
      <c r="BI55" s="1079"/>
    </row>
    <row r="56" spans="2:61" s="138" customFormat="1" ht="7.5" customHeight="1">
      <c r="B56" s="1100"/>
      <c r="C56" s="923"/>
      <c r="D56" s="1056"/>
      <c r="E56" s="1057"/>
      <c r="F56" s="1057"/>
      <c r="G56" s="1215"/>
      <c r="H56" s="1216"/>
      <c r="I56" s="1216"/>
      <c r="J56" s="1216"/>
      <c r="K56" s="1216"/>
      <c r="L56" s="1217"/>
      <c r="M56" s="916" t="str">
        <f>設定シート!$I$14&amp;CHAR(10)&amp;"以降のもの"</f>
        <v>平成30年4月1日
以降のもの</v>
      </c>
      <c r="N56" s="917"/>
      <c r="O56" s="917"/>
      <c r="P56" s="917"/>
      <c r="Q56" s="917"/>
      <c r="R56" s="917"/>
      <c r="S56" s="918"/>
      <c r="T56" s="879">
        <f>保険料計算シート!D24</f>
        <v>0</v>
      </c>
      <c r="U56" s="880"/>
      <c r="V56" s="880"/>
      <c r="W56" s="880"/>
      <c r="X56" s="880"/>
      <c r="Y56" s="880"/>
      <c r="Z56" s="880"/>
      <c r="AA56" s="880"/>
      <c r="AB56" s="880"/>
      <c r="AC56" s="182"/>
      <c r="AD56" s="922">
        <v>38</v>
      </c>
      <c r="AE56" s="923"/>
      <c r="AF56" s="984"/>
      <c r="AG56" s="1129">
        <f>保険料計算シート!F24</f>
        <v>0</v>
      </c>
      <c r="AH56" s="1130"/>
      <c r="AI56" s="1130"/>
      <c r="AJ56" s="1130"/>
      <c r="AK56" s="1130"/>
      <c r="AL56" s="1130"/>
      <c r="AM56" s="1131"/>
      <c r="AN56" s="183"/>
      <c r="AO56" s="183"/>
      <c r="AP56" s="922"/>
      <c r="AQ56" s="1052"/>
      <c r="AR56" s="923"/>
      <c r="AS56" s="867" t="str">
        <f>IF(OR($L$2=0,AG56=0),"",((設定シート!N51/1000-設定シート!$I$72/1000)*(100+$L$2)/100+設定シート!$I$72/1000)*1000)</f>
        <v/>
      </c>
      <c r="AT56" s="868"/>
      <c r="AU56" s="869"/>
      <c r="AV56" s="1184">
        <f>IF(AS56="",ROUNDDOWN(AG56*設定シート!N51,0),ROUNDDOWN(AG56*AS56,0))</f>
        <v>0</v>
      </c>
      <c r="AW56" s="1185"/>
      <c r="AX56" s="1185"/>
      <c r="AY56" s="1185"/>
      <c r="AZ56" s="1185"/>
      <c r="BA56" s="1185"/>
      <c r="BB56" s="1185"/>
      <c r="BC56" s="1185"/>
      <c r="BD56" s="1185"/>
      <c r="BE56" s="180"/>
      <c r="BF56" s="1140"/>
      <c r="BG56" s="864"/>
      <c r="BH56" s="864"/>
      <c r="BI56" s="1079"/>
    </row>
    <row r="57" spans="2:61" s="138" customFormat="1" ht="10.5" customHeight="1">
      <c r="B57" s="1100"/>
      <c r="C57" s="923"/>
      <c r="D57" s="1056"/>
      <c r="E57" s="1057"/>
      <c r="F57" s="1057"/>
      <c r="G57" s="1218"/>
      <c r="H57" s="1219"/>
      <c r="I57" s="1219"/>
      <c r="J57" s="1219"/>
      <c r="K57" s="1219"/>
      <c r="L57" s="1220"/>
      <c r="M57" s="919"/>
      <c r="N57" s="920"/>
      <c r="O57" s="920"/>
      <c r="P57" s="920"/>
      <c r="Q57" s="920"/>
      <c r="R57" s="920"/>
      <c r="S57" s="921"/>
      <c r="T57" s="905">
        <f>保険料計算シート!C24</f>
        <v>0</v>
      </c>
      <c r="U57" s="906"/>
      <c r="V57" s="906"/>
      <c r="W57" s="906"/>
      <c r="X57" s="906"/>
      <c r="Y57" s="906"/>
      <c r="Z57" s="906"/>
      <c r="AA57" s="906"/>
      <c r="AB57" s="906"/>
      <c r="AC57" s="174"/>
      <c r="AD57" s="924"/>
      <c r="AE57" s="925"/>
      <c r="AF57" s="985"/>
      <c r="AG57" s="1132"/>
      <c r="AH57" s="1133"/>
      <c r="AI57" s="1133"/>
      <c r="AJ57" s="1133"/>
      <c r="AK57" s="1133"/>
      <c r="AL57" s="1133"/>
      <c r="AM57" s="1134"/>
      <c r="AN57" s="907"/>
      <c r="AO57" s="908"/>
      <c r="AP57" s="924"/>
      <c r="AQ57" s="1053"/>
      <c r="AR57" s="925"/>
      <c r="AS57" s="870"/>
      <c r="AT57" s="871"/>
      <c r="AU57" s="872"/>
      <c r="AV57" s="1186"/>
      <c r="AW57" s="1187"/>
      <c r="AX57" s="1187"/>
      <c r="AY57" s="1187"/>
      <c r="AZ57" s="1187"/>
      <c r="BA57" s="1187"/>
      <c r="BB57" s="1187"/>
      <c r="BC57" s="1187"/>
      <c r="BD57" s="1187"/>
      <c r="BE57" s="177"/>
      <c r="BF57" s="1140"/>
      <c r="BG57" s="864"/>
      <c r="BH57" s="864"/>
      <c r="BI57" s="1079"/>
    </row>
    <row r="58" spans="2:61" s="138" customFormat="1" ht="7.5" customHeight="1">
      <c r="B58" s="1100"/>
      <c r="C58" s="923"/>
      <c r="D58" s="1056"/>
      <c r="E58" s="1057"/>
      <c r="F58" s="1057"/>
      <c r="G58" s="1060" t="s">
        <v>102</v>
      </c>
      <c r="H58" s="1061"/>
      <c r="I58" s="1061"/>
      <c r="J58" s="1061"/>
      <c r="K58" s="1061"/>
      <c r="L58" s="1062"/>
      <c r="M58" s="881" t="str">
        <f>設定シート!$E$14&amp;CHAR(10)&amp;"以前のもの"</f>
        <v>平成27年3月31日
以前のもの</v>
      </c>
      <c r="N58" s="882"/>
      <c r="O58" s="882"/>
      <c r="P58" s="882"/>
      <c r="Q58" s="882"/>
      <c r="R58" s="882"/>
      <c r="S58" s="883"/>
      <c r="T58" s="879">
        <f>保険料計算シート!D25</f>
        <v>0</v>
      </c>
      <c r="U58" s="880"/>
      <c r="V58" s="880"/>
      <c r="W58" s="880"/>
      <c r="X58" s="880"/>
      <c r="Y58" s="880"/>
      <c r="Z58" s="880"/>
      <c r="AA58" s="880"/>
      <c r="AB58" s="880"/>
      <c r="AC58" s="1024"/>
      <c r="AD58" s="930">
        <v>21</v>
      </c>
      <c r="AE58" s="931"/>
      <c r="AF58" s="984"/>
      <c r="AG58" s="1129">
        <f>保険料計算シート!F25</f>
        <v>0</v>
      </c>
      <c r="AH58" s="1130"/>
      <c r="AI58" s="1130"/>
      <c r="AJ58" s="1130"/>
      <c r="AK58" s="1130"/>
      <c r="AL58" s="1130"/>
      <c r="AM58" s="1131"/>
      <c r="AN58" s="1026"/>
      <c r="AO58" s="1027"/>
      <c r="AP58" s="930">
        <v>7.5</v>
      </c>
      <c r="AQ58" s="1030"/>
      <c r="AR58" s="931"/>
      <c r="AS58" s="867" t="str">
        <f>IF(OR($L$2=0,AG58=0),"",((設定シート!J52/1000-設定シート!$E$72/1000)*(100+$L$2)/100+設定シート!$E$72/1000)*1000)</f>
        <v/>
      </c>
      <c r="AT58" s="868"/>
      <c r="AU58" s="869"/>
      <c r="AV58" s="1184">
        <f>IF(AS58="",ROUNDDOWN(AG58*設定シート!J52,0),ROUNDDOWN(AG58*AS58,0))</f>
        <v>0</v>
      </c>
      <c r="AW58" s="1185"/>
      <c r="AX58" s="1185"/>
      <c r="AY58" s="1185"/>
      <c r="AZ58" s="1185"/>
      <c r="BA58" s="1185"/>
      <c r="BB58" s="1185"/>
      <c r="BC58" s="1185"/>
      <c r="BD58" s="1185"/>
      <c r="BE58" s="1049"/>
      <c r="BF58" s="1140"/>
      <c r="BG58" s="864"/>
      <c r="BH58" s="864"/>
      <c r="BI58" s="1079"/>
    </row>
    <row r="59" spans="2:61" s="138" customFormat="1" ht="10.5" customHeight="1">
      <c r="B59" s="1100"/>
      <c r="C59" s="923"/>
      <c r="D59" s="1056"/>
      <c r="E59" s="1057"/>
      <c r="F59" s="1057"/>
      <c r="G59" s="1060"/>
      <c r="H59" s="1061"/>
      <c r="I59" s="1061"/>
      <c r="J59" s="1061"/>
      <c r="K59" s="1061"/>
      <c r="L59" s="1062"/>
      <c r="M59" s="884"/>
      <c r="N59" s="885"/>
      <c r="O59" s="885"/>
      <c r="P59" s="885"/>
      <c r="Q59" s="885"/>
      <c r="R59" s="885"/>
      <c r="S59" s="886"/>
      <c r="T59" s="905">
        <f>保険料計算シート!C25</f>
        <v>0</v>
      </c>
      <c r="U59" s="906"/>
      <c r="V59" s="906"/>
      <c r="W59" s="906"/>
      <c r="X59" s="906"/>
      <c r="Y59" s="906"/>
      <c r="Z59" s="906"/>
      <c r="AA59" s="906"/>
      <c r="AB59" s="906"/>
      <c r="AC59" s="1025"/>
      <c r="AD59" s="932"/>
      <c r="AE59" s="933"/>
      <c r="AF59" s="985"/>
      <c r="AG59" s="1132"/>
      <c r="AH59" s="1133"/>
      <c r="AI59" s="1133"/>
      <c r="AJ59" s="1133"/>
      <c r="AK59" s="1133"/>
      <c r="AL59" s="1133"/>
      <c r="AM59" s="1134"/>
      <c r="AN59" s="1028"/>
      <c r="AO59" s="1029"/>
      <c r="AP59" s="932"/>
      <c r="AQ59" s="1031"/>
      <c r="AR59" s="933"/>
      <c r="AS59" s="870"/>
      <c r="AT59" s="871"/>
      <c r="AU59" s="872"/>
      <c r="AV59" s="1186"/>
      <c r="AW59" s="1187"/>
      <c r="AX59" s="1187"/>
      <c r="AY59" s="1187"/>
      <c r="AZ59" s="1187"/>
      <c r="BA59" s="1187"/>
      <c r="BB59" s="1187"/>
      <c r="BC59" s="1187"/>
      <c r="BD59" s="1187"/>
      <c r="BE59" s="1050"/>
      <c r="BF59" s="1140"/>
      <c r="BG59" s="864"/>
      <c r="BH59" s="864"/>
      <c r="BI59" s="1079"/>
    </row>
    <row r="60" spans="2:61" s="138" customFormat="1" ht="7.5" customHeight="1">
      <c r="B60" s="1100"/>
      <c r="C60" s="923"/>
      <c r="D60" s="1056"/>
      <c r="E60" s="1057"/>
      <c r="F60" s="1057"/>
      <c r="G60" s="1060"/>
      <c r="H60" s="1061"/>
      <c r="I60" s="1061"/>
      <c r="J60" s="1061"/>
      <c r="K60" s="1061"/>
      <c r="L60" s="1062"/>
      <c r="M60" s="916" t="str">
        <f>設定シート!$G$14&amp;CHAR(10)&amp;"以前のもの"</f>
        <v>平成30年3月31日
以前のもの</v>
      </c>
      <c r="N60" s="917"/>
      <c r="O60" s="917"/>
      <c r="P60" s="917"/>
      <c r="Q60" s="917"/>
      <c r="R60" s="917"/>
      <c r="S60" s="918"/>
      <c r="T60" s="879">
        <f>保険料計算シート!D26</f>
        <v>0</v>
      </c>
      <c r="U60" s="880"/>
      <c r="V60" s="880"/>
      <c r="W60" s="880"/>
      <c r="X60" s="880"/>
      <c r="Y60" s="880"/>
      <c r="Z60" s="880"/>
      <c r="AA60" s="880"/>
      <c r="AB60" s="880"/>
      <c r="AC60" s="178"/>
      <c r="AD60" s="930">
        <v>22</v>
      </c>
      <c r="AE60" s="931"/>
      <c r="AF60" s="984"/>
      <c r="AG60" s="1129">
        <f>保険料計算シート!F26</f>
        <v>0</v>
      </c>
      <c r="AH60" s="1130"/>
      <c r="AI60" s="1130"/>
      <c r="AJ60" s="1130"/>
      <c r="AK60" s="1130"/>
      <c r="AL60" s="1130"/>
      <c r="AM60" s="1131"/>
      <c r="AN60" s="179"/>
      <c r="AO60" s="178"/>
      <c r="AP60" s="930">
        <v>6.5</v>
      </c>
      <c r="AQ60" s="1051"/>
      <c r="AR60" s="972"/>
      <c r="AS60" s="867" t="str">
        <f>IF(OR($L$2=0,AG60=0),"",((設定シート!L52/1000-設定シート!$G$72/1000)*(100+$L$2)/100+設定シート!$G$72/1000)*1000)</f>
        <v/>
      </c>
      <c r="AT60" s="868"/>
      <c r="AU60" s="869"/>
      <c r="AV60" s="1184">
        <f>IF(AS60="",ROUNDDOWN(AG60*設定シート!L52,0),ROUNDDOWN(AG60*AS60,0))</f>
        <v>0</v>
      </c>
      <c r="AW60" s="1185"/>
      <c r="AX60" s="1185"/>
      <c r="AY60" s="1185"/>
      <c r="AZ60" s="1185"/>
      <c r="BA60" s="1185"/>
      <c r="BB60" s="1185"/>
      <c r="BC60" s="1185"/>
      <c r="BD60" s="1185"/>
      <c r="BE60" s="865"/>
      <c r="BF60" s="1140"/>
      <c r="BG60" s="864"/>
      <c r="BH60" s="864"/>
      <c r="BI60" s="1079"/>
    </row>
    <row r="61" spans="2:61" s="138" customFormat="1" ht="10.5" customHeight="1">
      <c r="B61" s="1100"/>
      <c r="C61" s="923"/>
      <c r="D61" s="1056"/>
      <c r="E61" s="1057"/>
      <c r="F61" s="1057"/>
      <c r="G61" s="1060"/>
      <c r="H61" s="1061"/>
      <c r="I61" s="1061"/>
      <c r="J61" s="1061"/>
      <c r="K61" s="1061"/>
      <c r="L61" s="1062"/>
      <c r="M61" s="919"/>
      <c r="N61" s="920"/>
      <c r="O61" s="920"/>
      <c r="P61" s="920"/>
      <c r="Q61" s="920"/>
      <c r="R61" s="920"/>
      <c r="S61" s="921"/>
      <c r="T61" s="905">
        <f>保険料計算シート!C26</f>
        <v>0</v>
      </c>
      <c r="U61" s="906"/>
      <c r="V61" s="906"/>
      <c r="W61" s="906"/>
      <c r="X61" s="906"/>
      <c r="Y61" s="906"/>
      <c r="Z61" s="906"/>
      <c r="AA61" s="906"/>
      <c r="AB61" s="906"/>
      <c r="AC61" s="181"/>
      <c r="AD61" s="932"/>
      <c r="AE61" s="933"/>
      <c r="AF61" s="985"/>
      <c r="AG61" s="1132"/>
      <c r="AH61" s="1133"/>
      <c r="AI61" s="1133"/>
      <c r="AJ61" s="1133"/>
      <c r="AK61" s="1133"/>
      <c r="AL61" s="1133"/>
      <c r="AM61" s="1134"/>
      <c r="AN61" s="909"/>
      <c r="AO61" s="909"/>
      <c r="AP61" s="922"/>
      <c r="AQ61" s="1052"/>
      <c r="AR61" s="923"/>
      <c r="AS61" s="870"/>
      <c r="AT61" s="871"/>
      <c r="AU61" s="872"/>
      <c r="AV61" s="1186"/>
      <c r="AW61" s="1187"/>
      <c r="AX61" s="1187"/>
      <c r="AY61" s="1187"/>
      <c r="AZ61" s="1187"/>
      <c r="BA61" s="1187"/>
      <c r="BB61" s="1187"/>
      <c r="BC61" s="1187"/>
      <c r="BD61" s="1187"/>
      <c r="BE61" s="866"/>
      <c r="BF61" s="1140"/>
      <c r="BG61" s="864"/>
      <c r="BH61" s="864"/>
      <c r="BI61" s="1079"/>
    </row>
    <row r="62" spans="2:61" s="138" customFormat="1" ht="7.5" customHeight="1">
      <c r="B62" s="1100"/>
      <c r="C62" s="923"/>
      <c r="D62" s="1056"/>
      <c r="E62" s="1057"/>
      <c r="F62" s="1057"/>
      <c r="G62" s="1060"/>
      <c r="H62" s="1061"/>
      <c r="I62" s="1061"/>
      <c r="J62" s="1061"/>
      <c r="K62" s="1061"/>
      <c r="L62" s="1062"/>
      <c r="M62" s="916" t="str">
        <f>設定シート!$I$14&amp;CHAR(10)&amp;"以降のもの"</f>
        <v>平成30年4月1日
以降のもの</v>
      </c>
      <c r="N62" s="917"/>
      <c r="O62" s="917"/>
      <c r="P62" s="917"/>
      <c r="Q62" s="917"/>
      <c r="R62" s="917"/>
      <c r="S62" s="918"/>
      <c r="T62" s="879">
        <f>保険料計算シート!D27</f>
        <v>0</v>
      </c>
      <c r="U62" s="880"/>
      <c r="V62" s="880"/>
      <c r="W62" s="880"/>
      <c r="X62" s="880"/>
      <c r="Y62" s="880"/>
      <c r="Z62" s="880"/>
      <c r="AA62" s="880"/>
      <c r="AB62" s="880"/>
      <c r="AC62" s="182"/>
      <c r="AD62" s="922">
        <v>21</v>
      </c>
      <c r="AE62" s="923"/>
      <c r="AF62" s="984"/>
      <c r="AG62" s="1129">
        <f>保険料計算シート!F27</f>
        <v>0</v>
      </c>
      <c r="AH62" s="1130"/>
      <c r="AI62" s="1130"/>
      <c r="AJ62" s="1130"/>
      <c r="AK62" s="1130"/>
      <c r="AL62" s="1130"/>
      <c r="AM62" s="1131"/>
      <c r="AN62" s="183"/>
      <c r="AO62" s="183"/>
      <c r="AP62" s="922"/>
      <c r="AQ62" s="1052"/>
      <c r="AR62" s="923"/>
      <c r="AS62" s="867" t="str">
        <f>IF(OR($L$2=0,AG62=0),"",((設定シート!N52/1000-設定シート!$I$72/1000)*(100+$L$2)/100+設定シート!$I$72/1000)*1000)</f>
        <v/>
      </c>
      <c r="AT62" s="868"/>
      <c r="AU62" s="869"/>
      <c r="AV62" s="1184">
        <f>IF(AS62="",ROUNDDOWN(AG62*設定シート!N52,0),ROUNDDOWN(AG62*AS62,0))</f>
        <v>0</v>
      </c>
      <c r="AW62" s="1185"/>
      <c r="AX62" s="1185"/>
      <c r="AY62" s="1185"/>
      <c r="AZ62" s="1185"/>
      <c r="BA62" s="1185"/>
      <c r="BB62" s="1185"/>
      <c r="BC62" s="1185"/>
      <c r="BD62" s="1185"/>
      <c r="BE62" s="180"/>
      <c r="BF62" s="1140"/>
      <c r="BG62" s="864"/>
      <c r="BH62" s="864"/>
      <c r="BI62" s="1079"/>
    </row>
    <row r="63" spans="2:61" s="138" customFormat="1" ht="10.5" customHeight="1">
      <c r="B63" s="973"/>
      <c r="C63" s="925"/>
      <c r="D63" s="1058"/>
      <c r="E63" s="1059"/>
      <c r="F63" s="1059"/>
      <c r="G63" s="1060"/>
      <c r="H63" s="1061"/>
      <c r="I63" s="1061"/>
      <c r="J63" s="1061"/>
      <c r="K63" s="1061"/>
      <c r="L63" s="1062"/>
      <c r="M63" s="919"/>
      <c r="N63" s="920"/>
      <c r="O63" s="920"/>
      <c r="P63" s="920"/>
      <c r="Q63" s="920"/>
      <c r="R63" s="920"/>
      <c r="S63" s="921"/>
      <c r="T63" s="905">
        <f>保険料計算シート!C27</f>
        <v>0</v>
      </c>
      <c r="U63" s="906"/>
      <c r="V63" s="906"/>
      <c r="W63" s="906"/>
      <c r="X63" s="906"/>
      <c r="Y63" s="906"/>
      <c r="Z63" s="906"/>
      <c r="AA63" s="906"/>
      <c r="AB63" s="906"/>
      <c r="AC63" s="174"/>
      <c r="AD63" s="924"/>
      <c r="AE63" s="925"/>
      <c r="AF63" s="985"/>
      <c r="AG63" s="1132"/>
      <c r="AH63" s="1133"/>
      <c r="AI63" s="1133"/>
      <c r="AJ63" s="1133"/>
      <c r="AK63" s="1133"/>
      <c r="AL63" s="1133"/>
      <c r="AM63" s="1134"/>
      <c r="AN63" s="907"/>
      <c r="AO63" s="908"/>
      <c r="AP63" s="924"/>
      <c r="AQ63" s="1053"/>
      <c r="AR63" s="925"/>
      <c r="AS63" s="870"/>
      <c r="AT63" s="871"/>
      <c r="AU63" s="872"/>
      <c r="AV63" s="1186"/>
      <c r="AW63" s="1187"/>
      <c r="AX63" s="1187"/>
      <c r="AY63" s="1187"/>
      <c r="AZ63" s="1187"/>
      <c r="BA63" s="1187"/>
      <c r="BB63" s="1187"/>
      <c r="BC63" s="1187"/>
      <c r="BD63" s="1187"/>
      <c r="BE63" s="177"/>
      <c r="BF63" s="1140"/>
      <c r="BG63" s="864"/>
      <c r="BH63" s="864"/>
      <c r="BI63" s="1079"/>
    </row>
    <row r="64" spans="2:61" s="138" customFormat="1" ht="7.5" customHeight="1">
      <c r="B64" s="997">
        <v>37</v>
      </c>
      <c r="C64" s="998"/>
      <c r="D64" s="986" t="s">
        <v>123</v>
      </c>
      <c r="E64" s="987"/>
      <c r="F64" s="987"/>
      <c r="G64" s="987"/>
      <c r="H64" s="987"/>
      <c r="I64" s="987"/>
      <c r="J64" s="987"/>
      <c r="K64" s="987"/>
      <c r="L64" s="988"/>
      <c r="M64" s="881" t="str">
        <f>設定シート!$E$14&amp;CHAR(10)&amp;"以前のもの"</f>
        <v>平成27年3月31日
以前のもの</v>
      </c>
      <c r="N64" s="882"/>
      <c r="O64" s="882"/>
      <c r="P64" s="882"/>
      <c r="Q64" s="882"/>
      <c r="R64" s="882"/>
      <c r="S64" s="883"/>
      <c r="T64" s="879">
        <f>保険料計算シート!D28</f>
        <v>0</v>
      </c>
      <c r="U64" s="880"/>
      <c r="V64" s="880"/>
      <c r="W64" s="880"/>
      <c r="X64" s="880"/>
      <c r="Y64" s="880"/>
      <c r="Z64" s="880"/>
      <c r="AA64" s="880"/>
      <c r="AB64" s="880"/>
      <c r="AC64" s="1024"/>
      <c r="AD64" s="930">
        <v>23</v>
      </c>
      <c r="AE64" s="931"/>
      <c r="AF64" s="984"/>
      <c r="AG64" s="1129">
        <f>保険料計算シート!F28</f>
        <v>0</v>
      </c>
      <c r="AH64" s="1130"/>
      <c r="AI64" s="1130"/>
      <c r="AJ64" s="1130"/>
      <c r="AK64" s="1130"/>
      <c r="AL64" s="1130"/>
      <c r="AM64" s="1131"/>
      <c r="AN64" s="1026"/>
      <c r="AO64" s="1027"/>
      <c r="AP64" s="930">
        <v>19</v>
      </c>
      <c r="AQ64" s="1051"/>
      <c r="AR64" s="972"/>
      <c r="AS64" s="867" t="str">
        <f>IF(OR($L$2=0,AG64=0),"",((設定シート!J53/1000-設定シート!$E$72/1000)*(100+$L$2)/100+設定シート!$E$72/1000)*1000)</f>
        <v/>
      </c>
      <c r="AT64" s="868"/>
      <c r="AU64" s="869"/>
      <c r="AV64" s="1184">
        <f>IF(AS64="",ROUNDDOWN(AG64*設定シート!J53,0),ROUNDDOWN(AG64*AS64,0))</f>
        <v>0</v>
      </c>
      <c r="AW64" s="1185"/>
      <c r="AX64" s="1185"/>
      <c r="AY64" s="1185"/>
      <c r="AZ64" s="1185"/>
      <c r="BA64" s="1185"/>
      <c r="BB64" s="1185"/>
      <c r="BC64" s="1185"/>
      <c r="BD64" s="1185"/>
      <c r="BE64" s="1049"/>
      <c r="BF64" s="1140"/>
      <c r="BG64" s="864"/>
      <c r="BH64" s="864"/>
      <c r="BI64" s="1079"/>
    </row>
    <row r="65" spans="1:61" s="138" customFormat="1" ht="10.5" customHeight="1">
      <c r="B65" s="999"/>
      <c r="C65" s="1000"/>
      <c r="D65" s="989"/>
      <c r="E65" s="990"/>
      <c r="F65" s="990"/>
      <c r="G65" s="990"/>
      <c r="H65" s="990"/>
      <c r="I65" s="990"/>
      <c r="J65" s="990"/>
      <c r="K65" s="990"/>
      <c r="L65" s="991"/>
      <c r="M65" s="884"/>
      <c r="N65" s="885"/>
      <c r="O65" s="885"/>
      <c r="P65" s="885"/>
      <c r="Q65" s="885"/>
      <c r="R65" s="885"/>
      <c r="S65" s="886"/>
      <c r="T65" s="905">
        <f>保険料計算シート!C28</f>
        <v>0</v>
      </c>
      <c r="U65" s="906"/>
      <c r="V65" s="906"/>
      <c r="W65" s="906"/>
      <c r="X65" s="906"/>
      <c r="Y65" s="906"/>
      <c r="Z65" s="906"/>
      <c r="AA65" s="906"/>
      <c r="AB65" s="906"/>
      <c r="AC65" s="1025"/>
      <c r="AD65" s="932"/>
      <c r="AE65" s="933"/>
      <c r="AF65" s="985"/>
      <c r="AG65" s="1132"/>
      <c r="AH65" s="1133"/>
      <c r="AI65" s="1133"/>
      <c r="AJ65" s="1133"/>
      <c r="AK65" s="1133"/>
      <c r="AL65" s="1133"/>
      <c r="AM65" s="1134"/>
      <c r="AN65" s="1028"/>
      <c r="AO65" s="1029"/>
      <c r="AP65" s="922"/>
      <c r="AQ65" s="1052"/>
      <c r="AR65" s="923"/>
      <c r="AS65" s="870"/>
      <c r="AT65" s="871"/>
      <c r="AU65" s="872"/>
      <c r="AV65" s="1186"/>
      <c r="AW65" s="1187"/>
      <c r="AX65" s="1187"/>
      <c r="AY65" s="1187"/>
      <c r="AZ65" s="1187"/>
      <c r="BA65" s="1187"/>
      <c r="BB65" s="1187"/>
      <c r="BC65" s="1187"/>
      <c r="BD65" s="1187"/>
      <c r="BE65" s="1050"/>
      <c r="BF65" s="1140"/>
      <c r="BG65" s="864"/>
      <c r="BH65" s="864"/>
      <c r="BI65" s="1079"/>
    </row>
    <row r="66" spans="1:61" s="138" customFormat="1" ht="7.5" customHeight="1">
      <c r="B66" s="999"/>
      <c r="C66" s="1000"/>
      <c r="D66" s="989"/>
      <c r="E66" s="990"/>
      <c r="F66" s="990"/>
      <c r="G66" s="990"/>
      <c r="H66" s="990"/>
      <c r="I66" s="990"/>
      <c r="J66" s="990"/>
      <c r="K66" s="990"/>
      <c r="L66" s="991"/>
      <c r="M66" s="916" t="str">
        <f>設定シート!$G$14&amp;CHAR(10)&amp;"以前のもの"</f>
        <v>平成30年3月31日
以前のもの</v>
      </c>
      <c r="N66" s="917"/>
      <c r="O66" s="917"/>
      <c r="P66" s="917"/>
      <c r="Q66" s="917"/>
      <c r="R66" s="917"/>
      <c r="S66" s="918"/>
      <c r="T66" s="879">
        <f>保険料計算シート!D29</f>
        <v>0</v>
      </c>
      <c r="U66" s="880"/>
      <c r="V66" s="880"/>
      <c r="W66" s="880"/>
      <c r="X66" s="880"/>
      <c r="Y66" s="880"/>
      <c r="Z66" s="880"/>
      <c r="AA66" s="880"/>
      <c r="AB66" s="880"/>
      <c r="AC66" s="178"/>
      <c r="AD66" s="930">
        <v>24</v>
      </c>
      <c r="AE66" s="972"/>
      <c r="AF66" s="984"/>
      <c r="AG66" s="1129">
        <f>保険料計算シート!F29</f>
        <v>0</v>
      </c>
      <c r="AH66" s="1130"/>
      <c r="AI66" s="1130"/>
      <c r="AJ66" s="1130"/>
      <c r="AK66" s="1130"/>
      <c r="AL66" s="1130"/>
      <c r="AM66" s="1131"/>
      <c r="AN66" s="179"/>
      <c r="AO66" s="178"/>
      <c r="AP66" s="930">
        <v>17</v>
      </c>
      <c r="AQ66" s="1030"/>
      <c r="AR66" s="931"/>
      <c r="AS66" s="867" t="str">
        <f>IF(OR($L$2=0,AG66=0),"",((設定シート!L53/1000-設定シート!$G$72/1000)*(100+$L$2)/100+設定シート!$G$72/1000)*1000)</f>
        <v/>
      </c>
      <c r="AT66" s="868"/>
      <c r="AU66" s="869"/>
      <c r="AV66" s="1184">
        <f>IF(AS66="",ROUNDDOWN(AG66*設定シート!L53,0),ROUNDDOWN(AG66*AS66,0))</f>
        <v>0</v>
      </c>
      <c r="AW66" s="1185"/>
      <c r="AX66" s="1185"/>
      <c r="AY66" s="1185"/>
      <c r="AZ66" s="1185"/>
      <c r="BA66" s="1185"/>
      <c r="BB66" s="1185"/>
      <c r="BC66" s="1185"/>
      <c r="BD66" s="1185"/>
      <c r="BE66" s="865"/>
      <c r="BF66" s="1140"/>
      <c r="BG66" s="864"/>
      <c r="BH66" s="864"/>
      <c r="BI66" s="1079"/>
    </row>
    <row r="67" spans="1:61" s="138" customFormat="1" ht="10.5" customHeight="1">
      <c r="B67" s="999"/>
      <c r="C67" s="1000"/>
      <c r="D67" s="989"/>
      <c r="E67" s="990"/>
      <c r="F67" s="990"/>
      <c r="G67" s="990"/>
      <c r="H67" s="990"/>
      <c r="I67" s="990"/>
      <c r="J67" s="990"/>
      <c r="K67" s="990"/>
      <c r="L67" s="991"/>
      <c r="M67" s="919"/>
      <c r="N67" s="920"/>
      <c r="O67" s="920"/>
      <c r="P67" s="920"/>
      <c r="Q67" s="920"/>
      <c r="R67" s="920"/>
      <c r="S67" s="921"/>
      <c r="T67" s="905">
        <f>保険料計算シート!C29</f>
        <v>0</v>
      </c>
      <c r="U67" s="906"/>
      <c r="V67" s="906"/>
      <c r="W67" s="906"/>
      <c r="X67" s="906"/>
      <c r="Y67" s="906"/>
      <c r="Z67" s="906"/>
      <c r="AA67" s="906"/>
      <c r="AB67" s="906"/>
      <c r="AC67" s="181"/>
      <c r="AD67" s="922"/>
      <c r="AE67" s="923"/>
      <c r="AF67" s="985"/>
      <c r="AG67" s="1132"/>
      <c r="AH67" s="1133"/>
      <c r="AI67" s="1133"/>
      <c r="AJ67" s="1133"/>
      <c r="AK67" s="1133"/>
      <c r="AL67" s="1133"/>
      <c r="AM67" s="1134"/>
      <c r="AN67" s="909"/>
      <c r="AO67" s="909"/>
      <c r="AP67" s="932"/>
      <c r="AQ67" s="1031"/>
      <c r="AR67" s="933"/>
      <c r="AS67" s="870"/>
      <c r="AT67" s="871"/>
      <c r="AU67" s="872"/>
      <c r="AV67" s="1186"/>
      <c r="AW67" s="1187"/>
      <c r="AX67" s="1187"/>
      <c r="AY67" s="1187"/>
      <c r="AZ67" s="1187"/>
      <c r="BA67" s="1187"/>
      <c r="BB67" s="1187"/>
      <c r="BC67" s="1187"/>
      <c r="BD67" s="1187"/>
      <c r="BE67" s="866"/>
      <c r="BF67" s="1140"/>
      <c r="BG67" s="864"/>
      <c r="BH67" s="864"/>
      <c r="BI67" s="1079"/>
    </row>
    <row r="68" spans="1:61" s="138" customFormat="1" ht="7.5" customHeight="1">
      <c r="B68" s="1001"/>
      <c r="C68" s="1002"/>
      <c r="D68" s="989"/>
      <c r="E68" s="990"/>
      <c r="F68" s="990"/>
      <c r="G68" s="990"/>
      <c r="H68" s="990"/>
      <c r="I68" s="990"/>
      <c r="J68" s="990"/>
      <c r="K68" s="990"/>
      <c r="L68" s="991"/>
      <c r="M68" s="916" t="str">
        <f>設定シート!$I$14&amp;CHAR(10)&amp;"以降のもの"</f>
        <v>平成30年4月1日
以降のもの</v>
      </c>
      <c r="N68" s="917"/>
      <c r="O68" s="917"/>
      <c r="P68" s="917"/>
      <c r="Q68" s="917"/>
      <c r="R68" s="917"/>
      <c r="S68" s="918"/>
      <c r="T68" s="879">
        <f>保険料計算シート!D30</f>
        <v>0</v>
      </c>
      <c r="U68" s="880"/>
      <c r="V68" s="880"/>
      <c r="W68" s="880"/>
      <c r="X68" s="880"/>
      <c r="Y68" s="880"/>
      <c r="Z68" s="880"/>
      <c r="AA68" s="880"/>
      <c r="AB68" s="880"/>
      <c r="AC68" s="182"/>
      <c r="AD68" s="922"/>
      <c r="AE68" s="923"/>
      <c r="AF68" s="984"/>
      <c r="AG68" s="1129">
        <f>保険料計算シート!F30</f>
        <v>0</v>
      </c>
      <c r="AH68" s="1130"/>
      <c r="AI68" s="1130"/>
      <c r="AJ68" s="1130"/>
      <c r="AK68" s="1130"/>
      <c r="AL68" s="1130"/>
      <c r="AM68" s="1131"/>
      <c r="AN68" s="183"/>
      <c r="AO68" s="183"/>
      <c r="AP68" s="930">
        <v>15</v>
      </c>
      <c r="AQ68" s="1030"/>
      <c r="AR68" s="931"/>
      <c r="AS68" s="867" t="str">
        <f>IF(OR($L$2=0,AG68=0),"",((設定シート!N53/1000-設定シート!$I$72/1000)*(100+$L$2)/100+設定シート!$I$72/1000)*1000)</f>
        <v/>
      </c>
      <c r="AT68" s="868"/>
      <c r="AU68" s="869"/>
      <c r="AV68" s="1184">
        <f>IF(AS68="",ROUNDDOWN(AG68*設定シート!N53,0),ROUNDDOWN(AG68*AS68,0))</f>
        <v>0</v>
      </c>
      <c r="AW68" s="1185"/>
      <c r="AX68" s="1185"/>
      <c r="AY68" s="1185"/>
      <c r="AZ68" s="1185"/>
      <c r="BA68" s="1185"/>
      <c r="BB68" s="1185"/>
      <c r="BC68" s="1185"/>
      <c r="BD68" s="1185"/>
      <c r="BE68" s="180"/>
      <c r="BF68" s="1140"/>
      <c r="BG68" s="864"/>
      <c r="BH68" s="864"/>
      <c r="BI68" s="1079"/>
    </row>
    <row r="69" spans="1:61" s="138" customFormat="1" ht="10.5" customHeight="1">
      <c r="B69" s="1003"/>
      <c r="C69" s="1004"/>
      <c r="D69" s="992"/>
      <c r="E69" s="993"/>
      <c r="F69" s="993"/>
      <c r="G69" s="993"/>
      <c r="H69" s="993"/>
      <c r="I69" s="993"/>
      <c r="J69" s="993"/>
      <c r="K69" s="993"/>
      <c r="L69" s="994"/>
      <c r="M69" s="919"/>
      <c r="N69" s="920"/>
      <c r="O69" s="920"/>
      <c r="P69" s="920"/>
      <c r="Q69" s="920"/>
      <c r="R69" s="920"/>
      <c r="S69" s="921"/>
      <c r="T69" s="905">
        <f>保険料計算シート!C30</f>
        <v>0</v>
      </c>
      <c r="U69" s="906"/>
      <c r="V69" s="906"/>
      <c r="W69" s="906"/>
      <c r="X69" s="906"/>
      <c r="Y69" s="906"/>
      <c r="Z69" s="906"/>
      <c r="AA69" s="906"/>
      <c r="AB69" s="906"/>
      <c r="AC69" s="174"/>
      <c r="AD69" s="924"/>
      <c r="AE69" s="925"/>
      <c r="AF69" s="985"/>
      <c r="AG69" s="1132"/>
      <c r="AH69" s="1133"/>
      <c r="AI69" s="1133"/>
      <c r="AJ69" s="1133"/>
      <c r="AK69" s="1133"/>
      <c r="AL69" s="1133"/>
      <c r="AM69" s="1134"/>
      <c r="AN69" s="907"/>
      <c r="AO69" s="908"/>
      <c r="AP69" s="932"/>
      <c r="AQ69" s="1031"/>
      <c r="AR69" s="933"/>
      <c r="AS69" s="870"/>
      <c r="AT69" s="871"/>
      <c r="AU69" s="872"/>
      <c r="AV69" s="1186"/>
      <c r="AW69" s="1187"/>
      <c r="AX69" s="1187"/>
      <c r="AY69" s="1187"/>
      <c r="AZ69" s="1187"/>
      <c r="BA69" s="1187"/>
      <c r="BB69" s="1187"/>
      <c r="BC69" s="1187"/>
      <c r="BD69" s="1187"/>
      <c r="BE69" s="177"/>
      <c r="BF69" s="1140"/>
      <c r="BG69" s="864"/>
      <c r="BH69" s="864"/>
      <c r="BI69" s="1079"/>
    </row>
    <row r="70" spans="1:61" s="138" customFormat="1" ht="7.5" customHeight="1">
      <c r="A70" s="169"/>
      <c r="B70" s="971"/>
      <c r="C70" s="972"/>
      <c r="D70" s="974"/>
      <c r="E70" s="975"/>
      <c r="F70" s="975"/>
      <c r="G70" s="975"/>
      <c r="H70" s="975"/>
      <c r="I70" s="975"/>
      <c r="J70" s="975"/>
      <c r="K70" s="975"/>
      <c r="L70" s="976"/>
      <c r="M70" s="916" t="str">
        <f>設定シート!$C$14&amp;CHAR(10)&amp;"以前のもの"</f>
        <v>平成19年3月31日
以前のもの</v>
      </c>
      <c r="N70" s="917"/>
      <c r="O70" s="917"/>
      <c r="P70" s="917"/>
      <c r="Q70" s="917"/>
      <c r="R70" s="917"/>
      <c r="S70" s="918"/>
      <c r="T70" s="1019">
        <f>保険料計算シート!D45</f>
        <v>0</v>
      </c>
      <c r="U70" s="1020"/>
      <c r="V70" s="1020"/>
      <c r="W70" s="1020"/>
      <c r="X70" s="1020"/>
      <c r="Y70" s="1020"/>
      <c r="Z70" s="1020"/>
      <c r="AA70" s="1020"/>
      <c r="AB70" s="1020"/>
      <c r="AC70" s="170"/>
      <c r="AD70" s="1135"/>
      <c r="AE70" s="1136"/>
      <c r="AF70" s="984" t="s">
        <v>32</v>
      </c>
      <c r="AG70" s="1221">
        <f>保険料計算シート!F45</f>
        <v>0</v>
      </c>
      <c r="AH70" s="1221"/>
      <c r="AI70" s="1221"/>
      <c r="AJ70" s="1221"/>
      <c r="AK70" s="1221"/>
      <c r="AL70" s="1221"/>
      <c r="AM70" s="1221"/>
      <c r="AN70" s="171"/>
      <c r="AO70" s="172"/>
      <c r="AP70" s="1043"/>
      <c r="AQ70" s="1044"/>
      <c r="AR70" s="1045"/>
      <c r="AS70" s="867"/>
      <c r="AT70" s="868"/>
      <c r="AU70" s="869"/>
      <c r="AV70" s="1227">
        <f>IF(AS70="",保険料計算シート!G45,ROUNDDOWN(保険料計算シート!F45*AS70,0))</f>
        <v>0</v>
      </c>
      <c r="AW70" s="1221"/>
      <c r="AX70" s="1221"/>
      <c r="AY70" s="1221"/>
      <c r="AZ70" s="1221"/>
      <c r="BA70" s="1221"/>
      <c r="BB70" s="1221"/>
      <c r="BC70" s="1221"/>
      <c r="BD70" s="1221"/>
      <c r="BE70" s="173"/>
      <c r="BF70" s="1140"/>
      <c r="BG70" s="864"/>
      <c r="BH70" s="864"/>
      <c r="BI70" s="1079"/>
    </row>
    <row r="71" spans="1:61" s="138" customFormat="1" ht="10.5" customHeight="1">
      <c r="A71" s="169"/>
      <c r="B71" s="973"/>
      <c r="C71" s="925"/>
      <c r="D71" s="977"/>
      <c r="E71" s="978"/>
      <c r="F71" s="978"/>
      <c r="G71" s="978"/>
      <c r="H71" s="978"/>
      <c r="I71" s="978"/>
      <c r="J71" s="978"/>
      <c r="K71" s="978"/>
      <c r="L71" s="979"/>
      <c r="M71" s="919"/>
      <c r="N71" s="920"/>
      <c r="O71" s="920"/>
      <c r="P71" s="920"/>
      <c r="Q71" s="920"/>
      <c r="R71" s="920"/>
      <c r="S71" s="921"/>
      <c r="T71" s="905">
        <f>保険料計算シート!C45</f>
        <v>0</v>
      </c>
      <c r="U71" s="906"/>
      <c r="V71" s="906"/>
      <c r="W71" s="906"/>
      <c r="X71" s="906"/>
      <c r="Y71" s="906"/>
      <c r="Z71" s="906"/>
      <c r="AA71" s="906"/>
      <c r="AB71" s="906"/>
      <c r="AC71" s="189"/>
      <c r="AD71" s="1137"/>
      <c r="AE71" s="1138"/>
      <c r="AF71" s="985"/>
      <c r="AG71" s="1222"/>
      <c r="AH71" s="1222"/>
      <c r="AI71" s="1222"/>
      <c r="AJ71" s="1222"/>
      <c r="AK71" s="1222"/>
      <c r="AL71" s="1222"/>
      <c r="AM71" s="1222"/>
      <c r="AN71" s="175"/>
      <c r="AO71" s="176"/>
      <c r="AP71" s="1046"/>
      <c r="AQ71" s="1047"/>
      <c r="AR71" s="1048"/>
      <c r="AS71" s="870"/>
      <c r="AT71" s="871"/>
      <c r="AU71" s="872"/>
      <c r="AV71" s="1228"/>
      <c r="AW71" s="1222"/>
      <c r="AX71" s="1222"/>
      <c r="AY71" s="1222"/>
      <c r="AZ71" s="1222"/>
      <c r="BA71" s="1222"/>
      <c r="BB71" s="1222"/>
      <c r="BC71" s="1222"/>
      <c r="BD71" s="1222"/>
      <c r="BE71" s="177"/>
      <c r="BF71" s="1140"/>
      <c r="BG71" s="864"/>
      <c r="BH71" s="864"/>
      <c r="BI71" s="1079"/>
    </row>
    <row r="72" spans="1:61" s="138" customFormat="1" ht="18" customHeight="1">
      <c r="B72" s="1103"/>
      <c r="C72" s="1104"/>
      <c r="D72" s="1007" t="s">
        <v>103</v>
      </c>
      <c r="E72" s="1008"/>
      <c r="F72" s="1008"/>
      <c r="G72" s="1008"/>
      <c r="H72" s="1008"/>
      <c r="I72" s="1008"/>
      <c r="J72" s="1008"/>
      <c r="K72" s="1008"/>
      <c r="L72" s="1009"/>
      <c r="M72" s="1105"/>
      <c r="N72" s="1106"/>
      <c r="O72" s="1106"/>
      <c r="P72" s="1106"/>
      <c r="Q72" s="1106"/>
      <c r="R72" s="1106"/>
      <c r="S72" s="1104"/>
      <c r="T72" s="1012">
        <f>SUM(T16:AB71)</f>
        <v>0</v>
      </c>
      <c r="U72" s="1013"/>
      <c r="V72" s="1013"/>
      <c r="W72" s="1013"/>
      <c r="X72" s="1013"/>
      <c r="Y72" s="1013"/>
      <c r="Z72" s="1013"/>
      <c r="AA72" s="1013"/>
      <c r="AB72" s="1014"/>
      <c r="AC72" s="147"/>
      <c r="AD72" s="1015"/>
      <c r="AE72" s="1016"/>
      <c r="AF72" s="145"/>
      <c r="AG72" s="1038">
        <f>SUM(AG16:AM71)</f>
        <v>0</v>
      </c>
      <c r="AH72" s="1039"/>
      <c r="AI72" s="1039"/>
      <c r="AJ72" s="1039"/>
      <c r="AK72" s="1039"/>
      <c r="AL72" s="1039"/>
      <c r="AM72" s="1040"/>
      <c r="AN72" s="1041"/>
      <c r="AO72" s="1042"/>
      <c r="AP72" s="1021"/>
      <c r="AQ72" s="1022"/>
      <c r="AR72" s="1023"/>
      <c r="AS72" s="1021"/>
      <c r="AT72" s="1022"/>
      <c r="AU72" s="1023"/>
      <c r="AV72" s="1038">
        <f>SUM(AV16:BD71)</f>
        <v>0</v>
      </c>
      <c r="AW72" s="1039"/>
      <c r="AX72" s="1039"/>
      <c r="AY72" s="1039"/>
      <c r="AZ72" s="1039"/>
      <c r="BA72" s="1039"/>
      <c r="BB72" s="1039"/>
      <c r="BC72" s="1039"/>
      <c r="BD72" s="1040"/>
      <c r="BE72" s="146"/>
      <c r="BF72" s="1140"/>
      <c r="BG72" s="864"/>
      <c r="BH72" s="864"/>
      <c r="BI72" s="1079"/>
    </row>
    <row r="73" spans="1:61" s="138" customFormat="1" ht="18" customHeight="1">
      <c r="AE73" s="148"/>
      <c r="AF73" s="247" t="s">
        <v>240</v>
      </c>
      <c r="AG73" s="1036" t="s">
        <v>242</v>
      </c>
      <c r="AH73" s="1036"/>
      <c r="AI73" s="1036"/>
      <c r="AJ73" s="1036"/>
      <c r="AK73" s="1036"/>
      <c r="AL73" s="1036"/>
      <c r="AM73" s="1036"/>
      <c r="AN73" s="1036"/>
      <c r="AO73" s="1037"/>
      <c r="AP73" s="248" t="s">
        <v>241</v>
      </c>
      <c r="AQ73" s="1032" t="s">
        <v>104</v>
      </c>
      <c r="AR73" s="1032"/>
      <c r="AS73" s="1032"/>
      <c r="AT73" s="1032"/>
      <c r="AU73" s="1033"/>
      <c r="AV73" s="1034" t="s">
        <v>243</v>
      </c>
      <c r="AW73" s="1034"/>
      <c r="AX73" s="1034"/>
      <c r="AY73" s="1034"/>
      <c r="AZ73" s="1034"/>
      <c r="BA73" s="1034"/>
      <c r="BB73" s="1034"/>
      <c r="BC73" s="1034"/>
      <c r="BD73" s="1034"/>
      <c r="BE73" s="1035"/>
      <c r="BF73" s="1140"/>
      <c r="BG73" s="864"/>
      <c r="BH73" s="864"/>
      <c r="BI73" s="1079"/>
    </row>
    <row r="74" spans="1:61" s="138" customFormat="1" ht="9.9499999999999993" customHeight="1">
      <c r="AF74" s="995">
        <f>SUM(AG16:AM69)</f>
        <v>0</v>
      </c>
      <c r="AG74" s="894"/>
      <c r="AH74" s="894"/>
      <c r="AI74" s="894"/>
      <c r="AJ74" s="894"/>
      <c r="AK74" s="894"/>
      <c r="AL74" s="894"/>
      <c r="AM74" s="894"/>
      <c r="AN74" s="1223" t="s">
        <v>92</v>
      </c>
      <c r="AO74" s="1224"/>
      <c r="AP74" s="1189" t="s">
        <v>105</v>
      </c>
      <c r="AQ74" s="1190"/>
      <c r="AR74" s="1190"/>
      <c r="AS74" s="1190"/>
      <c r="AT74" s="1190"/>
      <c r="AU74" s="1191"/>
      <c r="AV74" s="893">
        <f>ROUNDDOWN(AF74*AP75,0)</f>
        <v>0</v>
      </c>
      <c r="AW74" s="894"/>
      <c r="AX74" s="894"/>
      <c r="AY74" s="894"/>
      <c r="AZ74" s="894"/>
      <c r="BA74" s="894"/>
      <c r="BB74" s="894"/>
      <c r="BC74" s="894"/>
      <c r="BD74" s="894"/>
      <c r="BE74" s="897" t="s">
        <v>8</v>
      </c>
      <c r="BF74" s="1140"/>
      <c r="BG74" s="864"/>
      <c r="BH74" s="864"/>
      <c r="BI74" s="1079"/>
    </row>
    <row r="75" spans="1:61" s="138" customFormat="1" ht="9.9499999999999993" customHeight="1">
      <c r="AF75" s="996"/>
      <c r="AG75" s="896"/>
      <c r="AH75" s="896"/>
      <c r="AI75" s="896"/>
      <c r="AJ75" s="896"/>
      <c r="AK75" s="896"/>
      <c r="AL75" s="896"/>
      <c r="AM75" s="896"/>
      <c r="AN75" s="1225"/>
      <c r="AO75" s="1226"/>
      <c r="AP75" s="899">
        <v>0.02</v>
      </c>
      <c r="AQ75" s="533"/>
      <c r="AR75" s="533"/>
      <c r="AS75" s="533"/>
      <c r="AT75" s="533"/>
      <c r="AU75" s="900"/>
      <c r="AV75" s="895"/>
      <c r="AW75" s="896"/>
      <c r="AX75" s="896"/>
      <c r="AY75" s="896"/>
      <c r="AZ75" s="896"/>
      <c r="BA75" s="896"/>
      <c r="BB75" s="896"/>
      <c r="BC75" s="896"/>
      <c r="BD75" s="896"/>
      <c r="BE75" s="898"/>
      <c r="BF75" s="1140"/>
      <c r="BG75" s="864"/>
      <c r="BH75" s="864"/>
      <c r="BI75" s="1079"/>
    </row>
    <row r="76" spans="1:61" s="138" customFormat="1" ht="11.1" customHeight="1">
      <c r="B76" s="951" t="s">
        <v>106</v>
      </c>
      <c r="C76" s="951"/>
      <c r="D76" s="951"/>
      <c r="E76" s="951"/>
      <c r="F76" s="951"/>
      <c r="G76" s="951"/>
      <c r="H76" s="951"/>
      <c r="I76" s="951"/>
      <c r="J76" s="951"/>
      <c r="K76" s="951"/>
      <c r="L76" s="951"/>
      <c r="M76" s="951"/>
      <c r="N76" s="951"/>
      <c r="O76" s="951"/>
      <c r="P76" s="951"/>
      <c r="Q76" s="951"/>
      <c r="R76" s="951"/>
      <c r="S76" s="951"/>
      <c r="T76" s="951"/>
      <c r="U76" s="951"/>
      <c r="V76" s="951"/>
      <c r="W76" s="951"/>
      <c r="X76" s="951"/>
      <c r="Y76" s="951"/>
      <c r="Z76" s="951"/>
      <c r="AA76" s="951"/>
      <c r="AB76" s="951"/>
      <c r="AC76" s="951"/>
      <c r="AD76" s="951"/>
      <c r="AE76" s="951"/>
      <c r="AF76" s="951"/>
      <c r="AG76" s="951"/>
      <c r="AH76" s="951"/>
      <c r="AS76" s="934" t="s">
        <v>117</v>
      </c>
      <c r="AT76" s="934"/>
      <c r="AU76" s="934"/>
      <c r="AV76" s="934"/>
      <c r="AW76" s="950">
        <f>'報告書（事業主控）'!AJ30</f>
        <v>0</v>
      </c>
      <c r="AX76" s="950"/>
      <c r="AY76" s="950"/>
      <c r="AZ76" s="950"/>
      <c r="BA76" s="940" t="s">
        <v>118</v>
      </c>
      <c r="BB76" s="940"/>
      <c r="BC76" s="940"/>
      <c r="BD76" s="941">
        <f>'報告書（事業主控）'!AO30</f>
        <v>0</v>
      </c>
      <c r="BE76" s="941"/>
      <c r="BF76" s="941"/>
      <c r="BG76" s="941"/>
      <c r="BH76" s="149" t="s">
        <v>119</v>
      </c>
    </row>
    <row r="77" spans="1:61" s="138" customFormat="1" ht="11.1" customHeight="1">
      <c r="B77" s="951"/>
      <c r="C77" s="951"/>
      <c r="D77" s="951"/>
      <c r="E77" s="951"/>
      <c r="F77" s="951"/>
      <c r="G77" s="951"/>
      <c r="H77" s="951"/>
      <c r="I77" s="951"/>
      <c r="J77" s="951"/>
      <c r="K77" s="951"/>
      <c r="L77" s="951"/>
      <c r="M77" s="951"/>
      <c r="N77" s="951"/>
      <c r="O77" s="951"/>
      <c r="P77" s="951"/>
      <c r="Q77" s="951"/>
      <c r="R77" s="951"/>
      <c r="S77" s="951"/>
      <c r="T77" s="951"/>
      <c r="U77" s="951"/>
      <c r="V77" s="951"/>
      <c r="W77" s="951"/>
      <c r="X77" s="951"/>
      <c r="Y77" s="951"/>
      <c r="Z77" s="951"/>
      <c r="AA77" s="951"/>
      <c r="AB77" s="951"/>
      <c r="AC77" s="951"/>
      <c r="AD77" s="951"/>
      <c r="AE77" s="951"/>
      <c r="AF77" s="951"/>
      <c r="AG77" s="951"/>
      <c r="AH77" s="951"/>
      <c r="AR77" s="150"/>
      <c r="AS77" s="943" t="s">
        <v>120</v>
      </c>
      <c r="AT77" s="943"/>
      <c r="AU77" s="943"/>
      <c r="AV77" s="943"/>
      <c r="AW77" s="1127">
        <f>'報告書（事業主控）'!AJ31</f>
        <v>0</v>
      </c>
      <c r="AX77" s="1127"/>
      <c r="AY77" s="1127"/>
      <c r="AZ77" s="151" t="s">
        <v>118</v>
      </c>
      <c r="BA77" s="945">
        <f>'報告書（事業主控）'!AM31</f>
        <v>0</v>
      </c>
      <c r="BB77" s="945"/>
      <c r="BC77" s="945"/>
      <c r="BD77" s="152" t="s">
        <v>118</v>
      </c>
      <c r="BE77" s="1128">
        <f>'報告書（事業主控）'!AP31</f>
        <v>0</v>
      </c>
      <c r="BF77" s="1128"/>
      <c r="BG77" s="1128"/>
      <c r="BH77" s="149" t="s">
        <v>119</v>
      </c>
    </row>
    <row r="78" spans="1:61" s="138" customFormat="1" ht="11.1" customHeight="1">
      <c r="D78" s="948">
        <f>'報告書（事業主控）'!D31</f>
        <v>0</v>
      </c>
      <c r="E78" s="948"/>
      <c r="F78" s="948"/>
      <c r="G78" s="184"/>
      <c r="H78" s="184"/>
      <c r="I78" s="948">
        <f>'報告書（事業主控）'!G31</f>
        <v>0</v>
      </c>
      <c r="J78" s="948"/>
      <c r="K78" s="948"/>
      <c r="L78" s="184"/>
      <c r="M78" s="948">
        <f>'報告書（事業主控）'!J31</f>
        <v>0</v>
      </c>
      <c r="N78" s="948"/>
      <c r="O78" s="948"/>
    </row>
    <row r="79" spans="1:61" s="153" customFormat="1" ht="11.1" customHeight="1">
      <c r="B79" s="935"/>
      <c r="C79" s="935"/>
      <c r="D79" s="949"/>
      <c r="E79" s="949"/>
      <c r="F79" s="949"/>
      <c r="G79" s="936" t="s">
        <v>0</v>
      </c>
      <c r="H79" s="936"/>
      <c r="I79" s="949"/>
      <c r="J79" s="949"/>
      <c r="K79" s="949"/>
      <c r="L79" s="185" t="s">
        <v>1</v>
      </c>
      <c r="M79" s="949"/>
      <c r="N79" s="949"/>
      <c r="O79" s="949"/>
      <c r="P79" s="935" t="s">
        <v>23</v>
      </c>
      <c r="Q79" s="935"/>
      <c r="AK79" s="154"/>
      <c r="AL79" s="154"/>
      <c r="AM79" s="154"/>
      <c r="AO79" s="937">
        <f>'報告書（事業主控）'!AC32</f>
        <v>0</v>
      </c>
      <c r="AP79" s="937"/>
      <c r="AQ79" s="937"/>
      <c r="AR79" s="937"/>
      <c r="AS79" s="937"/>
      <c r="AT79" s="937"/>
      <c r="AU79" s="937"/>
      <c r="AV79" s="937"/>
      <c r="AW79" s="937"/>
      <c r="AX79" s="937"/>
      <c r="AY79" s="937"/>
      <c r="AZ79" s="937"/>
      <c r="BA79" s="937"/>
      <c r="BB79" s="937"/>
      <c r="BC79" s="937"/>
      <c r="BD79" s="937"/>
      <c r="BE79" s="937"/>
      <c r="BF79" s="937"/>
      <c r="BG79" s="186"/>
      <c r="BH79" s="161"/>
    </row>
    <row r="80" spans="1:61" s="138" customFormat="1" ht="11.1" customHeight="1">
      <c r="AF80" s="153"/>
      <c r="AG80" s="153"/>
      <c r="AH80" s="153"/>
      <c r="AI80" s="153"/>
      <c r="AJ80" s="153"/>
      <c r="AK80" s="939" t="s">
        <v>107</v>
      </c>
      <c r="AL80" s="939"/>
      <c r="AM80" s="939"/>
      <c r="AN80" s="155"/>
      <c r="AO80" s="938"/>
      <c r="AP80" s="938"/>
      <c r="AQ80" s="938"/>
      <c r="AR80" s="938"/>
      <c r="AS80" s="938"/>
      <c r="AT80" s="938"/>
      <c r="AU80" s="938"/>
      <c r="AV80" s="938"/>
      <c r="AW80" s="938"/>
      <c r="AX80" s="938"/>
      <c r="AY80" s="938"/>
      <c r="AZ80" s="938"/>
      <c r="BA80" s="938"/>
      <c r="BB80" s="938"/>
      <c r="BC80" s="938"/>
      <c r="BD80" s="938"/>
      <c r="BE80" s="938"/>
      <c r="BF80" s="938"/>
      <c r="BG80" s="187"/>
      <c r="BH80" s="162"/>
      <c r="BI80" s="153"/>
    </row>
    <row r="81" spans="2:61" s="138" customFormat="1" ht="11.1" customHeight="1">
      <c r="B81" s="980">
        <f>'報告書（事業主控）'!D34</f>
        <v>0</v>
      </c>
      <c r="C81" s="980"/>
      <c r="D81" s="980"/>
      <c r="E81" s="980"/>
      <c r="F81" s="982" t="s">
        <v>108</v>
      </c>
      <c r="G81" s="982"/>
      <c r="H81" s="982"/>
      <c r="I81" s="982"/>
      <c r="J81" s="982"/>
      <c r="K81" s="982"/>
      <c r="L81" s="982"/>
      <c r="M81" s="982"/>
      <c r="N81" s="982"/>
      <c r="O81" s="982"/>
      <c r="P81" s="982"/>
      <c r="Q81" s="982"/>
      <c r="R81" s="982"/>
      <c r="S81" s="982"/>
      <c r="T81" s="982"/>
      <c r="U81" s="982"/>
      <c r="V81" s="982"/>
      <c r="W81" s="982"/>
      <c r="X81" s="982"/>
      <c r="Y81" s="982"/>
      <c r="Z81" s="982"/>
      <c r="AA81" s="144"/>
      <c r="AF81" s="153"/>
      <c r="AG81" s="153"/>
      <c r="AH81" s="153"/>
      <c r="AI81" s="153"/>
      <c r="AJ81" s="153"/>
      <c r="AK81" s="153"/>
      <c r="AL81" s="153"/>
      <c r="AM81" s="153"/>
      <c r="AN81" s="153"/>
      <c r="AO81" s="160"/>
      <c r="AP81" s="160"/>
      <c r="AQ81" s="160"/>
      <c r="AR81" s="160"/>
      <c r="AS81" s="160"/>
      <c r="AT81" s="160"/>
      <c r="AU81" s="160"/>
      <c r="AV81" s="160"/>
      <c r="AW81" s="160"/>
      <c r="AX81" s="160"/>
      <c r="AY81" s="160"/>
      <c r="AZ81" s="160"/>
      <c r="BA81" s="958"/>
      <c r="BB81" s="958"/>
      <c r="BC81" s="958"/>
      <c r="BD81" s="958"/>
      <c r="BE81" s="958"/>
      <c r="BF81" s="958"/>
      <c r="BG81" s="958"/>
      <c r="BH81" s="958"/>
      <c r="BI81" s="153"/>
    </row>
    <row r="82" spans="2:61" s="138" customFormat="1" ht="11.1" customHeight="1">
      <c r="B82" s="981"/>
      <c r="C82" s="981"/>
      <c r="D82" s="981"/>
      <c r="E82" s="981"/>
      <c r="F82" s="983"/>
      <c r="G82" s="983"/>
      <c r="H82" s="983"/>
      <c r="I82" s="983"/>
      <c r="J82" s="983"/>
      <c r="K82" s="983"/>
      <c r="L82" s="983"/>
      <c r="M82" s="983"/>
      <c r="N82" s="983"/>
      <c r="O82" s="983"/>
      <c r="P82" s="983"/>
      <c r="Q82" s="983"/>
      <c r="R82" s="983"/>
      <c r="S82" s="983"/>
      <c r="T82" s="983"/>
      <c r="U82" s="983"/>
      <c r="V82" s="983"/>
      <c r="W82" s="983"/>
      <c r="X82" s="983"/>
      <c r="Y82" s="983"/>
      <c r="Z82" s="983"/>
      <c r="AA82" s="147"/>
      <c r="AF82" s="153"/>
      <c r="AG82" s="153"/>
      <c r="AH82" s="153"/>
      <c r="AI82" s="153"/>
      <c r="AJ82" s="153"/>
      <c r="AK82" s="153"/>
      <c r="AL82" s="153"/>
      <c r="AM82" s="153"/>
      <c r="AO82" s="188"/>
      <c r="AP82" s="188"/>
      <c r="AQ82" s="188"/>
      <c r="AR82" s="188"/>
      <c r="AS82" s="188"/>
      <c r="AT82" s="188"/>
      <c r="AU82" s="188"/>
      <c r="AV82" s="188"/>
      <c r="AW82" s="188"/>
      <c r="AX82" s="188"/>
      <c r="AY82" s="188"/>
      <c r="AZ82" s="188"/>
      <c r="BA82" s="188"/>
      <c r="BB82" s="188"/>
      <c r="BC82" s="188"/>
      <c r="BD82" s="188"/>
      <c r="BE82" s="188"/>
      <c r="BF82" s="188"/>
      <c r="BG82" s="163"/>
      <c r="BH82" s="163"/>
      <c r="BI82" s="153"/>
    </row>
    <row r="83" spans="2:61" s="138" customFormat="1" ht="11.1" customHeight="1">
      <c r="AF83" s="153"/>
      <c r="AG83" s="153"/>
      <c r="AH83" s="153" t="s">
        <v>109</v>
      </c>
      <c r="AI83" s="153"/>
      <c r="AJ83" s="153"/>
      <c r="AK83" s="154"/>
      <c r="AL83" s="154"/>
      <c r="AM83" s="154"/>
      <c r="AN83" s="156"/>
      <c r="AO83" s="1229">
        <f>'報告書（事業主控）'!AC33</f>
        <v>0</v>
      </c>
      <c r="AP83" s="1229"/>
      <c r="AQ83" s="1229"/>
      <c r="AR83" s="1229"/>
      <c r="AS83" s="1229"/>
      <c r="AT83" s="1229"/>
      <c r="AU83" s="1229"/>
      <c r="AV83" s="1229"/>
      <c r="AW83" s="1229"/>
      <c r="AX83" s="1229"/>
      <c r="AY83" s="1229"/>
      <c r="AZ83" s="1229"/>
      <c r="BA83" s="1229"/>
      <c r="BB83" s="1229"/>
      <c r="BC83" s="1229"/>
      <c r="BD83" s="1229"/>
      <c r="BE83" s="1229"/>
      <c r="BF83" s="1229"/>
      <c r="BG83" s="1229"/>
      <c r="BH83" s="1229"/>
      <c r="BI83" s="154"/>
    </row>
    <row r="84" spans="2:61" s="138" customFormat="1" ht="11.1" customHeight="1">
      <c r="AF84" s="153"/>
      <c r="AG84" s="153"/>
      <c r="AH84" s="153"/>
      <c r="AI84" s="153"/>
      <c r="AJ84" s="153"/>
      <c r="AK84" s="939" t="s">
        <v>110</v>
      </c>
      <c r="AL84" s="939"/>
      <c r="AM84" s="939"/>
      <c r="AN84" s="157"/>
      <c r="AO84" s="1230">
        <f>'報告書（事業主控）'!AC34</f>
        <v>0</v>
      </c>
      <c r="AP84" s="1230"/>
      <c r="AQ84" s="1230"/>
      <c r="AR84" s="1230"/>
      <c r="AS84" s="1230"/>
      <c r="AT84" s="1230"/>
      <c r="AU84" s="1230"/>
      <c r="AV84" s="1230"/>
      <c r="AW84" s="1230"/>
      <c r="AX84" s="1230"/>
      <c r="AY84" s="1230"/>
      <c r="AZ84" s="1230"/>
      <c r="BA84" s="1230"/>
      <c r="BB84" s="1230"/>
      <c r="BC84" s="1230"/>
      <c r="BD84" s="1230"/>
      <c r="BE84" s="1230"/>
      <c r="BF84" s="1230"/>
      <c r="BG84" s="1230"/>
      <c r="BH84" s="1230"/>
      <c r="BI84" s="154"/>
    </row>
    <row r="85" spans="2:61" s="138" customFormat="1" ht="11.1" customHeight="1">
      <c r="AR85" s="957" t="s">
        <v>111</v>
      </c>
      <c r="AS85" s="957"/>
      <c r="AT85" s="957"/>
      <c r="AU85" s="957"/>
      <c r="AV85" s="957"/>
      <c r="AW85" s="957"/>
      <c r="AX85" s="957"/>
      <c r="AY85" s="957"/>
      <c r="AZ85" s="957"/>
      <c r="BA85" s="957"/>
      <c r="BB85" s="957"/>
      <c r="BC85" s="957"/>
      <c r="BD85" s="957"/>
      <c r="BE85" s="957"/>
      <c r="BF85" s="957"/>
      <c r="BG85" s="957"/>
      <c r="BH85" s="957"/>
    </row>
    <row r="86" spans="2:61" s="138" customFormat="1" ht="11.1" customHeight="1">
      <c r="AR86" s="957"/>
      <c r="AS86" s="957"/>
      <c r="AT86" s="957"/>
      <c r="AU86" s="957"/>
      <c r="AV86" s="957"/>
      <c r="AW86" s="957"/>
      <c r="AX86" s="957"/>
      <c r="AY86" s="957"/>
      <c r="AZ86" s="957"/>
      <c r="BA86" s="957"/>
      <c r="BB86" s="957"/>
      <c r="BC86" s="957"/>
      <c r="BD86" s="957"/>
      <c r="BE86" s="957"/>
      <c r="BF86" s="957"/>
      <c r="BG86" s="957"/>
      <c r="BH86" s="957"/>
    </row>
    <row r="87" spans="2:61" s="138" customFormat="1" ht="11.1" customHeight="1">
      <c r="B87" s="952" t="s">
        <v>112</v>
      </c>
      <c r="C87" s="953" t="s">
        <v>113</v>
      </c>
      <c r="D87" s="954" t="s">
        <v>114</v>
      </c>
      <c r="E87" s="955"/>
      <c r="F87" s="955"/>
      <c r="G87" s="955"/>
      <c r="H87" s="955"/>
      <c r="I87" s="955"/>
      <c r="J87" s="955"/>
      <c r="K87" s="955"/>
      <c r="L87" s="955"/>
      <c r="M87" s="955"/>
      <c r="N87" s="955"/>
      <c r="O87" s="955"/>
      <c r="P87" s="955"/>
      <c r="Q87" s="955"/>
      <c r="R87" s="955"/>
      <c r="S87" s="955"/>
      <c r="T87" s="955"/>
      <c r="U87" s="955"/>
      <c r="V87" s="955"/>
      <c r="W87" s="955"/>
      <c r="X87" s="955"/>
      <c r="Y87" s="956"/>
      <c r="Z87" s="954" t="s">
        <v>115</v>
      </c>
      <c r="AA87" s="955"/>
      <c r="AB87" s="955"/>
      <c r="AC87" s="955"/>
      <c r="AD87" s="955"/>
      <c r="AE87" s="955"/>
      <c r="AF87" s="955"/>
      <c r="AG87" s="955"/>
      <c r="AH87" s="955"/>
      <c r="AI87" s="955"/>
      <c r="AJ87" s="955"/>
      <c r="AK87" s="955"/>
      <c r="AL87" s="955"/>
      <c r="AM87" s="955"/>
      <c r="AN87" s="955"/>
      <c r="AO87" s="955"/>
      <c r="AP87" s="955"/>
      <c r="AQ87" s="956"/>
      <c r="AR87" s="954" t="s">
        <v>116</v>
      </c>
      <c r="AS87" s="955"/>
      <c r="AT87" s="955"/>
      <c r="AU87" s="955"/>
      <c r="AV87" s="955"/>
      <c r="AW87" s="955"/>
      <c r="AX87" s="955"/>
      <c r="AY87" s="955"/>
      <c r="AZ87" s="955"/>
      <c r="BA87" s="955"/>
      <c r="BB87" s="955"/>
      <c r="BC87" s="955"/>
      <c r="BD87" s="955"/>
      <c r="BE87" s="955"/>
      <c r="BF87" s="955"/>
      <c r="BG87" s="955"/>
      <c r="BH87" s="956"/>
    </row>
    <row r="88" spans="2:61" s="138" customFormat="1" ht="9" customHeight="1">
      <c r="B88" s="952"/>
      <c r="C88" s="953"/>
      <c r="D88" s="1144">
        <f>'報告書（事業主控）'!AC38</f>
        <v>0</v>
      </c>
      <c r="E88" s="1145"/>
      <c r="F88" s="1145"/>
      <c r="G88" s="1145"/>
      <c r="H88" s="1145"/>
      <c r="I88" s="1145"/>
      <c r="J88" s="1145"/>
      <c r="K88" s="1145"/>
      <c r="L88" s="1145"/>
      <c r="M88" s="1145"/>
      <c r="N88" s="1145"/>
      <c r="O88" s="1145"/>
      <c r="P88" s="1145"/>
      <c r="Q88" s="1145"/>
      <c r="R88" s="1145"/>
      <c r="S88" s="1145"/>
      <c r="T88" s="1145"/>
      <c r="U88" s="1145"/>
      <c r="V88" s="1145"/>
      <c r="W88" s="1145"/>
      <c r="X88" s="1145"/>
      <c r="Y88" s="1146"/>
      <c r="Z88" s="1144">
        <f>'報告書（事業主控）'!AI38</f>
        <v>0</v>
      </c>
      <c r="AA88" s="1145"/>
      <c r="AB88" s="1145"/>
      <c r="AC88" s="1145"/>
      <c r="AD88" s="1145"/>
      <c r="AE88" s="1145"/>
      <c r="AF88" s="1145"/>
      <c r="AG88" s="1145"/>
      <c r="AH88" s="1145"/>
      <c r="AI88" s="1145"/>
      <c r="AJ88" s="1145"/>
      <c r="AK88" s="1145"/>
      <c r="AL88" s="1145"/>
      <c r="AM88" s="1145"/>
      <c r="AN88" s="1145"/>
      <c r="AO88" s="1145"/>
      <c r="AP88" s="1145"/>
      <c r="AQ88" s="1146"/>
      <c r="AR88" s="1209">
        <f>'報告書（事業主控）'!AP38</f>
        <v>0</v>
      </c>
      <c r="AS88" s="1210"/>
      <c r="AT88" s="1210"/>
      <c r="AU88" s="1210"/>
      <c r="AV88" s="1210"/>
      <c r="AW88" s="1210"/>
      <c r="AX88" s="1210"/>
      <c r="AY88" s="1210"/>
      <c r="AZ88" s="1210"/>
      <c r="BA88" s="1210"/>
      <c r="BB88" s="1210"/>
      <c r="BC88" s="1210"/>
      <c r="BD88" s="1210"/>
      <c r="BE88" s="1210"/>
      <c r="BF88" s="1210"/>
      <c r="BG88" s="1210"/>
      <c r="BH88" s="1211"/>
    </row>
    <row r="89" spans="2:61" s="138" customFormat="1" ht="9" customHeight="1">
      <c r="B89" s="952"/>
      <c r="C89" s="953"/>
      <c r="D89" s="1147"/>
      <c r="E89" s="1148"/>
      <c r="F89" s="1148"/>
      <c r="G89" s="1148"/>
      <c r="H89" s="1148"/>
      <c r="I89" s="1148"/>
      <c r="J89" s="1148"/>
      <c r="K89" s="1148"/>
      <c r="L89" s="1148"/>
      <c r="M89" s="1148"/>
      <c r="N89" s="1148"/>
      <c r="O89" s="1148"/>
      <c r="P89" s="1148"/>
      <c r="Q89" s="1148"/>
      <c r="R89" s="1148"/>
      <c r="S89" s="1148"/>
      <c r="T89" s="1148"/>
      <c r="U89" s="1148"/>
      <c r="V89" s="1148"/>
      <c r="W89" s="1148"/>
      <c r="X89" s="1148"/>
      <c r="Y89" s="1149"/>
      <c r="Z89" s="1147"/>
      <c r="AA89" s="1148"/>
      <c r="AB89" s="1148"/>
      <c r="AC89" s="1148"/>
      <c r="AD89" s="1148"/>
      <c r="AE89" s="1148"/>
      <c r="AF89" s="1148"/>
      <c r="AG89" s="1148"/>
      <c r="AH89" s="1148"/>
      <c r="AI89" s="1148"/>
      <c r="AJ89" s="1148"/>
      <c r="AK89" s="1148"/>
      <c r="AL89" s="1148"/>
      <c r="AM89" s="1148"/>
      <c r="AN89" s="1148"/>
      <c r="AO89" s="1148"/>
      <c r="AP89" s="1148"/>
      <c r="AQ89" s="1149"/>
      <c r="AR89" s="1209"/>
      <c r="AS89" s="1210"/>
      <c r="AT89" s="1210"/>
      <c r="AU89" s="1210"/>
      <c r="AV89" s="1210"/>
      <c r="AW89" s="1210"/>
      <c r="AX89" s="1210"/>
      <c r="AY89" s="1210"/>
      <c r="AZ89" s="1210"/>
      <c r="BA89" s="1210"/>
      <c r="BB89" s="1210"/>
      <c r="BC89" s="1210"/>
      <c r="BD89" s="1210"/>
      <c r="BE89" s="1210"/>
      <c r="BF89" s="1210"/>
      <c r="BG89" s="1210"/>
      <c r="BH89" s="1211"/>
    </row>
    <row r="90" spans="2:61" s="138" customFormat="1" ht="9" customHeight="1">
      <c r="B90" s="952"/>
      <c r="C90" s="953"/>
      <c r="D90" s="1150"/>
      <c r="E90" s="1151"/>
      <c r="F90" s="1151"/>
      <c r="G90" s="1151"/>
      <c r="H90" s="1151"/>
      <c r="I90" s="1151"/>
      <c r="J90" s="1151"/>
      <c r="K90" s="1151"/>
      <c r="L90" s="1151"/>
      <c r="M90" s="1151"/>
      <c r="N90" s="1151"/>
      <c r="O90" s="1151"/>
      <c r="P90" s="1151"/>
      <c r="Q90" s="1151"/>
      <c r="R90" s="1151"/>
      <c r="S90" s="1151"/>
      <c r="T90" s="1151"/>
      <c r="U90" s="1151"/>
      <c r="V90" s="1151"/>
      <c r="W90" s="1151"/>
      <c r="X90" s="1151"/>
      <c r="Y90" s="1152"/>
      <c r="Z90" s="1150"/>
      <c r="AA90" s="1151"/>
      <c r="AB90" s="1151"/>
      <c r="AC90" s="1151"/>
      <c r="AD90" s="1151"/>
      <c r="AE90" s="1151"/>
      <c r="AF90" s="1151"/>
      <c r="AG90" s="1151"/>
      <c r="AH90" s="1151"/>
      <c r="AI90" s="1151"/>
      <c r="AJ90" s="1151"/>
      <c r="AK90" s="1151"/>
      <c r="AL90" s="1151"/>
      <c r="AM90" s="1151"/>
      <c r="AN90" s="1151"/>
      <c r="AO90" s="1151"/>
      <c r="AP90" s="1151"/>
      <c r="AQ90" s="1152"/>
      <c r="AR90" s="1209"/>
      <c r="AS90" s="1210"/>
      <c r="AT90" s="1210"/>
      <c r="AU90" s="1210"/>
      <c r="AV90" s="1210"/>
      <c r="AW90" s="1210"/>
      <c r="AX90" s="1210"/>
      <c r="AY90" s="1210"/>
      <c r="AZ90" s="1210"/>
      <c r="BA90" s="1210"/>
      <c r="BB90" s="1210"/>
      <c r="BC90" s="1210"/>
      <c r="BD90" s="1210"/>
      <c r="BE90" s="1210"/>
      <c r="BF90" s="1210"/>
      <c r="BG90" s="1210"/>
      <c r="BH90" s="1211"/>
    </row>
    <row r="91" spans="2:61" s="138" customFormat="1" ht="11.1" customHeight="1">
      <c r="BH91" s="158"/>
    </row>
    <row r="92" spans="2:61" s="138" customFormat="1" ht="15" customHeight="1">
      <c r="B92" s="137" t="s">
        <v>74</v>
      </c>
    </row>
    <row r="93" spans="2:61" s="138" customFormat="1" ht="11.1" customHeight="1">
      <c r="B93" s="137"/>
      <c r="N93" s="1143" t="s">
        <v>75</v>
      </c>
      <c r="O93" s="1143"/>
      <c r="P93" s="1143"/>
      <c r="Q93" s="1143"/>
      <c r="R93" s="1143"/>
      <c r="S93" s="1143"/>
      <c r="T93" s="1143"/>
      <c r="U93" s="1143"/>
      <c r="V93" s="1143"/>
      <c r="AR93" s="399"/>
      <c r="AS93" s="399"/>
      <c r="AT93" s="399"/>
      <c r="AU93" s="399"/>
      <c r="AV93" s="399"/>
      <c r="AW93" s="399"/>
      <c r="AX93" s="1231" t="s">
        <v>327</v>
      </c>
      <c r="AY93" s="1232"/>
      <c r="AZ93" s="1232"/>
      <c r="BA93" s="1232"/>
      <c r="BB93" s="1232"/>
      <c r="BC93" s="1232"/>
      <c r="BD93" s="1232"/>
      <c r="BE93" s="1233"/>
      <c r="BF93" s="144"/>
    </row>
    <row r="94" spans="2:61" s="1" customFormat="1" ht="9.9499999999999993" customHeight="1">
      <c r="C94" s="1163"/>
      <c r="D94" s="1163"/>
      <c r="E94" s="1163"/>
      <c r="F94" s="1107"/>
      <c r="G94" s="1108"/>
      <c r="H94" s="1108"/>
      <c r="I94" s="1204" t="s">
        <v>76</v>
      </c>
      <c r="J94" s="1204"/>
      <c r="K94" s="1204"/>
      <c r="L94" s="1204"/>
      <c r="M94" s="1204"/>
      <c r="N94" s="1204"/>
      <c r="O94" s="1204"/>
      <c r="P94" s="1204"/>
      <c r="Q94" s="1204"/>
      <c r="R94" s="1204"/>
      <c r="S94" s="1204"/>
      <c r="T94" s="1204"/>
      <c r="U94" s="1204"/>
      <c r="V94" s="1204"/>
      <c r="W94" s="1204"/>
      <c r="X94" s="1204"/>
      <c r="Y94" s="1204"/>
      <c r="Z94" s="1204"/>
      <c r="AA94" s="1204"/>
      <c r="AB94" s="1204"/>
      <c r="AC94" s="1204"/>
      <c r="AD94" s="1204"/>
      <c r="AE94" s="1204"/>
      <c r="AF94" s="1204"/>
      <c r="AG94" s="1204"/>
      <c r="AH94" s="1204"/>
      <c r="AI94" s="1204"/>
      <c r="AR94" s="399"/>
      <c r="AS94" s="399"/>
      <c r="AT94" s="399"/>
      <c r="AU94" s="399"/>
      <c r="AV94" s="399"/>
      <c r="AW94" s="399"/>
      <c r="AX94" s="1234"/>
      <c r="AY94" s="1235"/>
      <c r="AZ94" s="1235"/>
      <c r="BA94" s="1235"/>
      <c r="BB94" s="1235"/>
      <c r="BC94" s="1235"/>
      <c r="BD94" s="1235"/>
      <c r="BE94" s="1236"/>
      <c r="BF94" s="4"/>
    </row>
    <row r="95" spans="2:61" s="1" customFormat="1" ht="9.9499999999999993" customHeight="1">
      <c r="C95" s="1164"/>
      <c r="D95" s="1164"/>
      <c r="E95" s="1164"/>
      <c r="F95" s="1109"/>
      <c r="G95" s="1109"/>
      <c r="H95" s="1109"/>
      <c r="I95" s="1205"/>
      <c r="J95" s="1205"/>
      <c r="K95" s="1205"/>
      <c r="L95" s="1205"/>
      <c r="M95" s="1205"/>
      <c r="N95" s="1205"/>
      <c r="O95" s="1205"/>
      <c r="P95" s="1205"/>
      <c r="Q95" s="1205"/>
      <c r="R95" s="1205"/>
      <c r="S95" s="1205"/>
      <c r="T95" s="1205"/>
      <c r="U95" s="1205"/>
      <c r="V95" s="1205"/>
      <c r="W95" s="1205"/>
      <c r="X95" s="1205"/>
      <c r="Y95" s="1205"/>
      <c r="Z95" s="1205"/>
      <c r="AA95" s="1205"/>
      <c r="AB95" s="1205"/>
      <c r="AC95" s="1205"/>
      <c r="AD95" s="1205"/>
      <c r="AE95" s="1205"/>
      <c r="AF95" s="1205"/>
      <c r="AG95" s="1205"/>
      <c r="AH95" s="1205"/>
      <c r="AI95" s="1205"/>
      <c r="AR95" s="399"/>
      <c r="AS95" s="399"/>
      <c r="AT95" s="399"/>
      <c r="AU95" s="399"/>
      <c r="AV95" s="399"/>
      <c r="AW95" s="399"/>
      <c r="AX95" s="399"/>
      <c r="AY95" s="399"/>
      <c r="AZ95" s="399"/>
      <c r="BA95" s="399"/>
      <c r="BB95" s="399"/>
      <c r="BC95" s="4"/>
      <c r="BD95" s="394"/>
      <c r="BE95" s="394"/>
      <c r="BF95" s="4"/>
    </row>
    <row r="96" spans="2:61" s="138" customFormat="1" ht="4.5" customHeight="1"/>
    <row r="97" spans="2:61" s="1" customFormat="1" ht="9.9499999999999993" customHeight="1">
      <c r="B97" s="1166" t="s">
        <v>2</v>
      </c>
      <c r="C97" s="557"/>
      <c r="D97" s="557"/>
      <c r="E97" s="557"/>
      <c r="F97" s="557"/>
      <c r="G97" s="557"/>
      <c r="H97" s="557"/>
      <c r="I97" s="557"/>
      <c r="J97" s="557"/>
      <c r="K97" s="557"/>
      <c r="L97" s="557"/>
      <c r="M97" s="1165" t="s">
        <v>77</v>
      </c>
      <c r="N97" s="1165"/>
      <c r="O97" s="1165"/>
      <c r="P97" s="1165"/>
      <c r="Q97" s="1165" t="s">
        <v>3</v>
      </c>
      <c r="R97" s="1165"/>
      <c r="S97" s="1165" t="s">
        <v>78</v>
      </c>
      <c r="T97" s="1165"/>
      <c r="U97" s="1165"/>
      <c r="V97" s="1165"/>
      <c r="W97" s="1165" t="s">
        <v>79</v>
      </c>
      <c r="X97" s="1165"/>
      <c r="Y97" s="1165"/>
      <c r="Z97" s="1165"/>
      <c r="AA97" s="1165"/>
      <c r="AB97" s="1165"/>
      <c r="AC97" s="1165"/>
      <c r="AD97" s="1165"/>
      <c r="AE97" s="1165"/>
      <c r="AF97" s="1165"/>
      <c r="AG97" s="1165"/>
      <c r="AH97" s="1165"/>
      <c r="AI97" s="613" t="s">
        <v>80</v>
      </c>
      <c r="AJ97" s="574"/>
      <c r="AK97" s="574"/>
      <c r="AL97" s="574"/>
      <c r="AM97" s="574"/>
      <c r="AN97" s="574"/>
      <c r="AR97" s="1192" t="s">
        <v>81</v>
      </c>
      <c r="AS97" s="1172"/>
      <c r="AT97" s="1172"/>
      <c r="AU97" s="1172"/>
      <c r="AV97" s="1172"/>
      <c r="AW97" s="1172"/>
      <c r="AX97" s="1172"/>
      <c r="AY97" s="1172"/>
      <c r="AZ97" s="1172"/>
      <c r="BA97" s="1176">
        <f ca="1">BA11</f>
        <v>30</v>
      </c>
      <c r="BB97" s="1177"/>
      <c r="BC97" s="1172" t="s">
        <v>82</v>
      </c>
      <c r="BD97" s="1172"/>
      <c r="BE97" s="1173"/>
    </row>
    <row r="98" spans="2:61" s="1" customFormat="1" ht="9.9499999999999993" customHeight="1">
      <c r="B98" s="1167"/>
      <c r="C98" s="617"/>
      <c r="D98" s="617"/>
      <c r="E98" s="617"/>
      <c r="F98" s="617"/>
      <c r="G98" s="617"/>
      <c r="H98" s="617"/>
      <c r="I98" s="617"/>
      <c r="J98" s="617"/>
      <c r="K98" s="617"/>
      <c r="L98" s="617"/>
      <c r="M98" s="1168">
        <f>M12</f>
        <v>0</v>
      </c>
      <c r="N98" s="1139"/>
      <c r="O98" s="1141">
        <f>O12</f>
        <v>0</v>
      </c>
      <c r="P98" s="1141"/>
      <c r="Q98" s="1139">
        <f>Q12</f>
        <v>0</v>
      </c>
      <c r="R98" s="1139"/>
      <c r="S98" s="1141">
        <f>S12</f>
        <v>0</v>
      </c>
      <c r="T98" s="1141"/>
      <c r="U98" s="1139">
        <f>U12</f>
        <v>0</v>
      </c>
      <c r="V98" s="1139"/>
      <c r="W98" s="1141">
        <f>W12</f>
        <v>0</v>
      </c>
      <c r="X98" s="1141"/>
      <c r="Y98" s="1139">
        <f>Y12</f>
        <v>0</v>
      </c>
      <c r="Z98" s="1139"/>
      <c r="AA98" s="1141">
        <f>AA12</f>
        <v>0</v>
      </c>
      <c r="AB98" s="1141"/>
      <c r="AC98" s="1139">
        <f>AC12</f>
        <v>0</v>
      </c>
      <c r="AD98" s="1139"/>
      <c r="AE98" s="1141">
        <f>AE12</f>
        <v>0</v>
      </c>
      <c r="AF98" s="1141"/>
      <c r="AG98" s="1139">
        <f>AG12</f>
        <v>0</v>
      </c>
      <c r="AH98" s="1139"/>
      <c r="AI98" s="1141">
        <f>AI12</f>
        <v>0</v>
      </c>
      <c r="AJ98" s="1141"/>
      <c r="AK98" s="1139">
        <f>AK12</f>
        <v>0</v>
      </c>
      <c r="AL98" s="1139"/>
      <c r="AM98" s="1237">
        <f>AM12</f>
        <v>0</v>
      </c>
      <c r="AN98" s="1195"/>
      <c r="AR98" s="1193"/>
      <c r="AS98" s="1174"/>
      <c r="AT98" s="1174"/>
      <c r="AU98" s="1174"/>
      <c r="AV98" s="1174"/>
      <c r="AW98" s="1174"/>
      <c r="AX98" s="1174"/>
      <c r="AY98" s="1174"/>
      <c r="AZ98" s="1174"/>
      <c r="BA98" s="1178"/>
      <c r="BB98" s="1178"/>
      <c r="BC98" s="1174"/>
      <c r="BD98" s="1174"/>
      <c r="BE98" s="1175"/>
    </row>
    <row r="99" spans="2:61" s="1" customFormat="1" ht="9.9499999999999993" customHeight="1">
      <c r="B99" s="1167"/>
      <c r="C99" s="617"/>
      <c r="D99" s="617"/>
      <c r="E99" s="617"/>
      <c r="F99" s="617"/>
      <c r="G99" s="617"/>
      <c r="H99" s="617"/>
      <c r="I99" s="617"/>
      <c r="J99" s="617"/>
      <c r="K99" s="617"/>
      <c r="L99" s="617"/>
      <c r="M99" s="1139"/>
      <c r="N99" s="1139"/>
      <c r="O99" s="1142"/>
      <c r="P99" s="1142"/>
      <c r="Q99" s="1139"/>
      <c r="R99" s="1139"/>
      <c r="S99" s="1142"/>
      <c r="T99" s="1142"/>
      <c r="U99" s="1139"/>
      <c r="V99" s="1139"/>
      <c r="W99" s="1142"/>
      <c r="X99" s="1142"/>
      <c r="Y99" s="1139"/>
      <c r="Z99" s="1139"/>
      <c r="AA99" s="1142"/>
      <c r="AB99" s="1142"/>
      <c r="AC99" s="1139"/>
      <c r="AD99" s="1139"/>
      <c r="AE99" s="1142"/>
      <c r="AF99" s="1142"/>
      <c r="AG99" s="1139"/>
      <c r="AH99" s="1139"/>
      <c r="AI99" s="1142"/>
      <c r="AJ99" s="1142"/>
      <c r="AK99" s="1139"/>
      <c r="AL99" s="1139"/>
      <c r="AM99" s="1196"/>
      <c r="AN99" s="1197"/>
    </row>
    <row r="100" spans="2:61" s="2" customFormat="1" ht="12" customHeight="1">
      <c r="B100" s="1153" t="s">
        <v>83</v>
      </c>
      <c r="C100" s="1154"/>
      <c r="D100" s="1157" t="s">
        <v>84</v>
      </c>
      <c r="E100" s="1158"/>
      <c r="F100" s="1158"/>
      <c r="G100" s="1158"/>
      <c r="H100" s="1158"/>
      <c r="I100" s="1158"/>
      <c r="J100" s="1158"/>
      <c r="K100" s="1158"/>
      <c r="L100" s="1159"/>
      <c r="M100" s="887" t="s">
        <v>85</v>
      </c>
      <c r="N100" s="888"/>
      <c r="O100" s="888"/>
      <c r="P100" s="888"/>
      <c r="Q100" s="888"/>
      <c r="R100" s="888"/>
      <c r="S100" s="889"/>
      <c r="T100" s="901" t="s">
        <v>86</v>
      </c>
      <c r="U100" s="888"/>
      <c r="V100" s="888"/>
      <c r="W100" s="888"/>
      <c r="X100" s="888"/>
      <c r="Y100" s="888"/>
      <c r="Z100" s="888"/>
      <c r="AA100" s="888"/>
      <c r="AB100" s="888"/>
      <c r="AC100" s="902"/>
      <c r="AD100" s="926" t="s">
        <v>87</v>
      </c>
      <c r="AE100" s="927"/>
      <c r="AF100" s="901" t="s">
        <v>19</v>
      </c>
      <c r="AG100" s="888"/>
      <c r="AH100" s="888"/>
      <c r="AI100" s="888"/>
      <c r="AJ100" s="888"/>
      <c r="AK100" s="888"/>
      <c r="AL100" s="888"/>
      <c r="AM100" s="888"/>
      <c r="AN100" s="888"/>
      <c r="AO100" s="902"/>
      <c r="AP100" s="1091" t="s">
        <v>88</v>
      </c>
      <c r="AQ100" s="1092"/>
      <c r="AR100" s="1092"/>
      <c r="AS100" s="1092"/>
      <c r="AT100" s="1092"/>
      <c r="AU100" s="1093"/>
      <c r="AV100" s="901" t="s">
        <v>89</v>
      </c>
      <c r="AW100" s="888"/>
      <c r="AX100" s="888"/>
      <c r="AY100" s="888"/>
      <c r="AZ100" s="888"/>
      <c r="BA100" s="888"/>
      <c r="BB100" s="888"/>
      <c r="BC100" s="888"/>
      <c r="BD100" s="888"/>
      <c r="BE100" s="1169"/>
    </row>
    <row r="101" spans="2:61" s="2" customFormat="1" ht="12" customHeight="1">
      <c r="B101" s="1155"/>
      <c r="C101" s="1156"/>
      <c r="D101" s="1160"/>
      <c r="E101" s="1161"/>
      <c r="F101" s="1161"/>
      <c r="G101" s="1161"/>
      <c r="H101" s="1161"/>
      <c r="I101" s="1161"/>
      <c r="J101" s="1161"/>
      <c r="K101" s="1161"/>
      <c r="L101" s="1162"/>
      <c r="M101" s="890"/>
      <c r="N101" s="891"/>
      <c r="O101" s="891"/>
      <c r="P101" s="891"/>
      <c r="Q101" s="891"/>
      <c r="R101" s="891"/>
      <c r="S101" s="892"/>
      <c r="T101" s="903"/>
      <c r="U101" s="891"/>
      <c r="V101" s="891"/>
      <c r="W101" s="891"/>
      <c r="X101" s="891"/>
      <c r="Y101" s="891"/>
      <c r="Z101" s="891"/>
      <c r="AA101" s="891"/>
      <c r="AB101" s="891"/>
      <c r="AC101" s="904"/>
      <c r="AD101" s="928"/>
      <c r="AE101" s="929"/>
      <c r="AF101" s="903"/>
      <c r="AG101" s="891"/>
      <c r="AH101" s="891"/>
      <c r="AI101" s="891"/>
      <c r="AJ101" s="891"/>
      <c r="AK101" s="891"/>
      <c r="AL101" s="891"/>
      <c r="AM101" s="891"/>
      <c r="AN101" s="891"/>
      <c r="AO101" s="904"/>
      <c r="AP101" s="1182" t="s">
        <v>90</v>
      </c>
      <c r="AQ101" s="1180"/>
      <c r="AR101" s="1183"/>
      <c r="AS101" s="1179" t="s">
        <v>91</v>
      </c>
      <c r="AT101" s="1180"/>
      <c r="AU101" s="1181"/>
      <c r="AV101" s="1170"/>
      <c r="AW101" s="891"/>
      <c r="AX101" s="891"/>
      <c r="AY101" s="891"/>
      <c r="AZ101" s="891"/>
      <c r="BA101" s="891"/>
      <c r="BB101" s="891"/>
      <c r="BC101" s="891"/>
      <c r="BD101" s="891"/>
      <c r="BE101" s="1171"/>
    </row>
    <row r="102" spans="2:61" s="138" customFormat="1" ht="7.5" customHeight="1">
      <c r="B102" s="1119">
        <v>31</v>
      </c>
      <c r="C102" s="1120"/>
      <c r="D102" s="1080" t="s">
        <v>132</v>
      </c>
      <c r="E102" s="1081"/>
      <c r="F102" s="1081"/>
      <c r="G102" s="1081"/>
      <c r="H102" s="1081"/>
      <c r="I102" s="1081"/>
      <c r="J102" s="1081"/>
      <c r="K102" s="1081"/>
      <c r="L102" s="1082"/>
      <c r="M102" s="881" t="str">
        <f>M16</f>
        <v>平成27年3月31日
以前のもの</v>
      </c>
      <c r="N102" s="882"/>
      <c r="O102" s="882"/>
      <c r="P102" s="882"/>
      <c r="Q102" s="882"/>
      <c r="R102" s="882"/>
      <c r="S102" s="883"/>
      <c r="T102" s="879">
        <f>T16</f>
        <v>0</v>
      </c>
      <c r="U102" s="880"/>
      <c r="V102" s="880"/>
      <c r="W102" s="880"/>
      <c r="X102" s="880"/>
      <c r="Y102" s="880"/>
      <c r="Z102" s="880"/>
      <c r="AA102" s="880"/>
      <c r="AB102" s="880"/>
      <c r="AC102" s="1063" t="s">
        <v>8</v>
      </c>
      <c r="AD102" s="930">
        <v>18</v>
      </c>
      <c r="AE102" s="931"/>
      <c r="AF102" s="1089"/>
      <c r="AG102" s="873">
        <f>AG16</f>
        <v>0</v>
      </c>
      <c r="AH102" s="874"/>
      <c r="AI102" s="874"/>
      <c r="AJ102" s="874"/>
      <c r="AK102" s="874"/>
      <c r="AL102" s="874"/>
      <c r="AM102" s="875"/>
      <c r="AN102" s="1070" t="s">
        <v>92</v>
      </c>
      <c r="AO102" s="1071"/>
      <c r="AP102" s="1065" t="s">
        <v>93</v>
      </c>
      <c r="AQ102" s="1066"/>
      <c r="AR102" s="1067"/>
      <c r="AS102" s="1065" t="s">
        <v>93</v>
      </c>
      <c r="AT102" s="1066"/>
      <c r="AU102" s="1067"/>
      <c r="AV102" s="873">
        <f>AV16</f>
        <v>0</v>
      </c>
      <c r="AW102" s="874"/>
      <c r="AX102" s="874"/>
      <c r="AY102" s="874"/>
      <c r="AZ102" s="874"/>
      <c r="BA102" s="874"/>
      <c r="BB102" s="874"/>
      <c r="BC102" s="874"/>
      <c r="BD102" s="875"/>
      <c r="BE102" s="1075" t="s">
        <v>8</v>
      </c>
    </row>
    <row r="103" spans="2:61" s="138" customFormat="1" ht="10.5" customHeight="1">
      <c r="B103" s="1121"/>
      <c r="C103" s="1122"/>
      <c r="D103" s="1083"/>
      <c r="E103" s="1084"/>
      <c r="F103" s="1084"/>
      <c r="G103" s="1084"/>
      <c r="H103" s="1084"/>
      <c r="I103" s="1084"/>
      <c r="J103" s="1084"/>
      <c r="K103" s="1084"/>
      <c r="L103" s="1085"/>
      <c r="M103" s="884"/>
      <c r="N103" s="885"/>
      <c r="O103" s="885"/>
      <c r="P103" s="885"/>
      <c r="Q103" s="885"/>
      <c r="R103" s="885"/>
      <c r="S103" s="886"/>
      <c r="T103" s="905">
        <f t="shared" ref="T103:T157" si="0">T17</f>
        <v>0</v>
      </c>
      <c r="U103" s="906"/>
      <c r="V103" s="906"/>
      <c r="W103" s="906"/>
      <c r="X103" s="906"/>
      <c r="Y103" s="906"/>
      <c r="Z103" s="906"/>
      <c r="AA103" s="906"/>
      <c r="AB103" s="906"/>
      <c r="AC103" s="1064"/>
      <c r="AD103" s="932"/>
      <c r="AE103" s="933"/>
      <c r="AF103" s="1090"/>
      <c r="AG103" s="876"/>
      <c r="AH103" s="877"/>
      <c r="AI103" s="877"/>
      <c r="AJ103" s="877"/>
      <c r="AK103" s="877"/>
      <c r="AL103" s="877"/>
      <c r="AM103" s="878"/>
      <c r="AN103" s="1072"/>
      <c r="AO103" s="1073"/>
      <c r="AP103" s="1074">
        <v>89</v>
      </c>
      <c r="AQ103" s="1031"/>
      <c r="AR103" s="933"/>
      <c r="AS103" s="1094" t="str">
        <f>AS17</f>
        <v/>
      </c>
      <c r="AT103" s="1095"/>
      <c r="AU103" s="1096"/>
      <c r="AV103" s="876"/>
      <c r="AW103" s="877"/>
      <c r="AX103" s="877"/>
      <c r="AY103" s="877"/>
      <c r="AZ103" s="877"/>
      <c r="BA103" s="877"/>
      <c r="BB103" s="877"/>
      <c r="BC103" s="877"/>
      <c r="BD103" s="878"/>
      <c r="BE103" s="1076"/>
      <c r="BF103" s="139"/>
      <c r="BG103" s="139"/>
      <c r="BH103" s="139"/>
      <c r="BI103" s="140" t="s">
        <v>94</v>
      </c>
    </row>
    <row r="104" spans="2:61" s="138" customFormat="1" ht="7.5" customHeight="1">
      <c r="B104" s="1121"/>
      <c r="C104" s="1122"/>
      <c r="D104" s="1083"/>
      <c r="E104" s="1084"/>
      <c r="F104" s="1084"/>
      <c r="G104" s="1084"/>
      <c r="H104" s="1084"/>
      <c r="I104" s="1084"/>
      <c r="J104" s="1084"/>
      <c r="K104" s="1084"/>
      <c r="L104" s="1085"/>
      <c r="M104" s="910" t="str">
        <f>M18</f>
        <v>平成30年3月31日
以前のもの</v>
      </c>
      <c r="N104" s="911"/>
      <c r="O104" s="911"/>
      <c r="P104" s="911"/>
      <c r="Q104" s="911"/>
      <c r="R104" s="911"/>
      <c r="S104" s="912"/>
      <c r="T104" s="879">
        <f t="shared" si="0"/>
        <v>0</v>
      </c>
      <c r="U104" s="880"/>
      <c r="V104" s="880"/>
      <c r="W104" s="880"/>
      <c r="X104" s="880"/>
      <c r="Y104" s="880"/>
      <c r="Z104" s="880"/>
      <c r="AA104" s="880"/>
      <c r="AB104" s="880"/>
      <c r="AC104" s="165"/>
      <c r="AD104" s="930">
        <v>19</v>
      </c>
      <c r="AE104" s="972"/>
      <c r="AF104" s="984"/>
      <c r="AG104" s="873">
        <f>AG18</f>
        <v>0</v>
      </c>
      <c r="AH104" s="874"/>
      <c r="AI104" s="874"/>
      <c r="AJ104" s="874"/>
      <c r="AK104" s="874"/>
      <c r="AL104" s="874"/>
      <c r="AM104" s="875"/>
      <c r="AN104" s="166"/>
      <c r="AO104" s="165"/>
      <c r="AP104" s="511">
        <v>79</v>
      </c>
      <c r="AQ104" s="617"/>
      <c r="AR104" s="509"/>
      <c r="AS104" s="867" t="str">
        <f>AS18</f>
        <v/>
      </c>
      <c r="AT104" s="868"/>
      <c r="AU104" s="869"/>
      <c r="AV104" s="873">
        <f>AV18</f>
        <v>0</v>
      </c>
      <c r="AW104" s="874"/>
      <c r="AX104" s="874"/>
      <c r="AY104" s="874"/>
      <c r="AZ104" s="874"/>
      <c r="BA104" s="874"/>
      <c r="BB104" s="874"/>
      <c r="BC104" s="874"/>
      <c r="BD104" s="875"/>
      <c r="BE104" s="1068"/>
      <c r="BF104" s="139"/>
      <c r="BG104" s="139"/>
      <c r="BH104" s="139"/>
      <c r="BI104" s="140"/>
    </row>
    <row r="105" spans="2:61" s="138" customFormat="1" ht="10.5" customHeight="1">
      <c r="B105" s="1121"/>
      <c r="C105" s="1122"/>
      <c r="D105" s="1083"/>
      <c r="E105" s="1084"/>
      <c r="F105" s="1084"/>
      <c r="G105" s="1084"/>
      <c r="H105" s="1084"/>
      <c r="I105" s="1084"/>
      <c r="J105" s="1084"/>
      <c r="K105" s="1084"/>
      <c r="L105" s="1085"/>
      <c r="M105" s="913"/>
      <c r="N105" s="914"/>
      <c r="O105" s="914"/>
      <c r="P105" s="914"/>
      <c r="Q105" s="914"/>
      <c r="R105" s="914"/>
      <c r="S105" s="915"/>
      <c r="T105" s="905">
        <f t="shared" si="0"/>
        <v>0</v>
      </c>
      <c r="U105" s="906"/>
      <c r="V105" s="906"/>
      <c r="W105" s="906"/>
      <c r="X105" s="906"/>
      <c r="Y105" s="906"/>
      <c r="Z105" s="906"/>
      <c r="AA105" s="906"/>
      <c r="AB105" s="906"/>
      <c r="AC105" s="141"/>
      <c r="AD105" s="922"/>
      <c r="AE105" s="923"/>
      <c r="AF105" s="985"/>
      <c r="AG105" s="876"/>
      <c r="AH105" s="877"/>
      <c r="AI105" s="877"/>
      <c r="AJ105" s="877"/>
      <c r="AK105" s="877"/>
      <c r="AL105" s="877"/>
      <c r="AM105" s="878"/>
      <c r="AN105" s="1097"/>
      <c r="AO105" s="1097"/>
      <c r="AP105" s="1074"/>
      <c r="AQ105" s="1077"/>
      <c r="AR105" s="1078"/>
      <c r="AS105" s="870"/>
      <c r="AT105" s="871"/>
      <c r="AU105" s="872"/>
      <c r="AV105" s="876"/>
      <c r="AW105" s="877"/>
      <c r="AX105" s="877"/>
      <c r="AY105" s="877"/>
      <c r="AZ105" s="877"/>
      <c r="BA105" s="877"/>
      <c r="BB105" s="877"/>
      <c r="BC105" s="877"/>
      <c r="BD105" s="878"/>
      <c r="BE105" s="1069"/>
      <c r="BF105" s="143">
        <v>4</v>
      </c>
      <c r="BG105" s="143">
        <v>3</v>
      </c>
      <c r="BH105" s="143">
        <v>2</v>
      </c>
      <c r="BI105" s="143">
        <v>1</v>
      </c>
    </row>
    <row r="106" spans="2:61" s="138" customFormat="1" ht="7.5" customHeight="1">
      <c r="B106" s="1123"/>
      <c r="C106" s="1124"/>
      <c r="D106" s="1083"/>
      <c r="E106" s="1084"/>
      <c r="F106" s="1084"/>
      <c r="G106" s="1084"/>
      <c r="H106" s="1084"/>
      <c r="I106" s="1084"/>
      <c r="J106" s="1084"/>
      <c r="K106" s="1084"/>
      <c r="L106" s="1085"/>
      <c r="M106" s="910" t="str">
        <f>M20</f>
        <v>平成30年4月1日
以降のもの</v>
      </c>
      <c r="N106" s="911"/>
      <c r="O106" s="911"/>
      <c r="P106" s="911"/>
      <c r="Q106" s="911"/>
      <c r="R106" s="911"/>
      <c r="S106" s="912"/>
      <c r="T106" s="879">
        <f t="shared" si="0"/>
        <v>0</v>
      </c>
      <c r="U106" s="880"/>
      <c r="V106" s="880"/>
      <c r="W106" s="880"/>
      <c r="X106" s="880"/>
      <c r="Y106" s="880"/>
      <c r="Z106" s="880"/>
      <c r="AA106" s="880"/>
      <c r="AB106" s="880"/>
      <c r="AC106" s="144"/>
      <c r="AD106" s="922"/>
      <c r="AE106" s="923"/>
      <c r="AF106" s="984"/>
      <c r="AG106" s="873">
        <f>AG20</f>
        <v>0</v>
      </c>
      <c r="AH106" s="874"/>
      <c r="AI106" s="874"/>
      <c r="AJ106" s="874"/>
      <c r="AK106" s="874"/>
      <c r="AL106" s="874"/>
      <c r="AM106" s="875"/>
      <c r="AN106" s="168"/>
      <c r="AO106" s="168"/>
      <c r="AP106" s="511">
        <v>62</v>
      </c>
      <c r="AQ106" s="617"/>
      <c r="AR106" s="509"/>
      <c r="AS106" s="867" t="str">
        <f>AS20</f>
        <v/>
      </c>
      <c r="AT106" s="868"/>
      <c r="AU106" s="869"/>
      <c r="AV106" s="873">
        <f>AV20</f>
        <v>0</v>
      </c>
      <c r="AW106" s="874"/>
      <c r="AX106" s="874"/>
      <c r="AY106" s="874"/>
      <c r="AZ106" s="874"/>
      <c r="BA106" s="874"/>
      <c r="BB106" s="874"/>
      <c r="BC106" s="874"/>
      <c r="BD106" s="875"/>
      <c r="BE106" s="164"/>
      <c r="BF106" s="143"/>
      <c r="BG106" s="143"/>
      <c r="BH106" s="143"/>
      <c r="BI106" s="143"/>
    </row>
    <row r="107" spans="2:61" s="138" customFormat="1" ht="10.5" customHeight="1">
      <c r="B107" s="1125"/>
      <c r="C107" s="1126"/>
      <c r="D107" s="1086"/>
      <c r="E107" s="1087"/>
      <c r="F107" s="1087"/>
      <c r="G107" s="1087"/>
      <c r="H107" s="1087"/>
      <c r="I107" s="1087"/>
      <c r="J107" s="1087"/>
      <c r="K107" s="1087"/>
      <c r="L107" s="1088"/>
      <c r="M107" s="913"/>
      <c r="N107" s="914"/>
      <c r="O107" s="914"/>
      <c r="P107" s="914"/>
      <c r="Q107" s="914"/>
      <c r="R107" s="914"/>
      <c r="S107" s="915"/>
      <c r="T107" s="905">
        <f t="shared" si="0"/>
        <v>0</v>
      </c>
      <c r="U107" s="906"/>
      <c r="V107" s="906"/>
      <c r="W107" s="906"/>
      <c r="X107" s="906"/>
      <c r="Y107" s="906"/>
      <c r="Z107" s="906"/>
      <c r="AA107" s="906"/>
      <c r="AB107" s="906"/>
      <c r="AC107" s="167"/>
      <c r="AD107" s="924"/>
      <c r="AE107" s="925"/>
      <c r="AF107" s="985"/>
      <c r="AG107" s="876"/>
      <c r="AH107" s="877"/>
      <c r="AI107" s="877"/>
      <c r="AJ107" s="877"/>
      <c r="AK107" s="877"/>
      <c r="AL107" s="877"/>
      <c r="AM107" s="878"/>
      <c r="AN107" s="1098"/>
      <c r="AO107" s="1099"/>
      <c r="AP107" s="1074"/>
      <c r="AQ107" s="1077"/>
      <c r="AR107" s="1078"/>
      <c r="AS107" s="870"/>
      <c r="AT107" s="871"/>
      <c r="AU107" s="872"/>
      <c r="AV107" s="876"/>
      <c r="AW107" s="877"/>
      <c r="AX107" s="877"/>
      <c r="AY107" s="877"/>
      <c r="AZ107" s="877"/>
      <c r="BA107" s="877"/>
      <c r="BB107" s="877"/>
      <c r="BC107" s="877"/>
      <c r="BD107" s="878"/>
      <c r="BE107" s="142"/>
      <c r="BF107" s="1140" t="s">
        <v>95</v>
      </c>
      <c r="BG107" s="864" t="s">
        <v>96</v>
      </c>
      <c r="BH107" s="864" t="s">
        <v>97</v>
      </c>
      <c r="BI107" s="1079" t="s">
        <v>330</v>
      </c>
    </row>
    <row r="108" spans="2:61" s="138" customFormat="1" ht="7.5" customHeight="1">
      <c r="B108" s="971">
        <v>32</v>
      </c>
      <c r="C108" s="972"/>
      <c r="D108" s="986" t="s">
        <v>98</v>
      </c>
      <c r="E108" s="987"/>
      <c r="F108" s="987"/>
      <c r="G108" s="987"/>
      <c r="H108" s="987"/>
      <c r="I108" s="987"/>
      <c r="J108" s="987"/>
      <c r="K108" s="987"/>
      <c r="L108" s="988"/>
      <c r="M108" s="881" t="str">
        <f>M22</f>
        <v>平成27年3月31日
以前のもの</v>
      </c>
      <c r="N108" s="882"/>
      <c r="O108" s="882"/>
      <c r="P108" s="882"/>
      <c r="Q108" s="882"/>
      <c r="R108" s="882"/>
      <c r="S108" s="883"/>
      <c r="T108" s="879">
        <f t="shared" si="0"/>
        <v>0</v>
      </c>
      <c r="U108" s="880"/>
      <c r="V108" s="880"/>
      <c r="W108" s="880"/>
      <c r="X108" s="880"/>
      <c r="Y108" s="880"/>
      <c r="Z108" s="880"/>
      <c r="AA108" s="880"/>
      <c r="AB108" s="880"/>
      <c r="AC108" s="1024"/>
      <c r="AD108" s="930">
        <v>20</v>
      </c>
      <c r="AE108" s="972"/>
      <c r="AF108" s="984"/>
      <c r="AG108" s="873">
        <f>AG22</f>
        <v>0</v>
      </c>
      <c r="AH108" s="874"/>
      <c r="AI108" s="874"/>
      <c r="AJ108" s="874"/>
      <c r="AK108" s="874"/>
      <c r="AL108" s="874"/>
      <c r="AM108" s="875"/>
      <c r="AN108" s="1026"/>
      <c r="AO108" s="1027"/>
      <c r="AP108" s="922">
        <v>16</v>
      </c>
      <c r="AQ108" s="1052"/>
      <c r="AR108" s="923"/>
      <c r="AS108" s="867" t="str">
        <f>AS22</f>
        <v/>
      </c>
      <c r="AT108" s="868"/>
      <c r="AU108" s="869"/>
      <c r="AV108" s="873">
        <f>AV22</f>
        <v>0</v>
      </c>
      <c r="AW108" s="874"/>
      <c r="AX108" s="874"/>
      <c r="AY108" s="874"/>
      <c r="AZ108" s="874"/>
      <c r="BA108" s="874"/>
      <c r="BB108" s="874"/>
      <c r="BC108" s="874"/>
      <c r="BD108" s="875"/>
      <c r="BE108" s="1049"/>
      <c r="BF108" s="1140"/>
      <c r="BG108" s="864"/>
      <c r="BH108" s="864"/>
      <c r="BI108" s="1079"/>
    </row>
    <row r="109" spans="2:61" s="138" customFormat="1" ht="10.5" customHeight="1">
      <c r="B109" s="1100"/>
      <c r="C109" s="923"/>
      <c r="D109" s="989"/>
      <c r="E109" s="990"/>
      <c r="F109" s="990"/>
      <c r="G109" s="990"/>
      <c r="H109" s="990"/>
      <c r="I109" s="990"/>
      <c r="J109" s="990"/>
      <c r="K109" s="990"/>
      <c r="L109" s="991"/>
      <c r="M109" s="884"/>
      <c r="N109" s="885"/>
      <c r="O109" s="885"/>
      <c r="P109" s="885"/>
      <c r="Q109" s="885"/>
      <c r="R109" s="885"/>
      <c r="S109" s="886"/>
      <c r="T109" s="905">
        <f t="shared" si="0"/>
        <v>0</v>
      </c>
      <c r="U109" s="906"/>
      <c r="V109" s="906"/>
      <c r="W109" s="906"/>
      <c r="X109" s="906"/>
      <c r="Y109" s="906"/>
      <c r="Z109" s="906"/>
      <c r="AA109" s="906"/>
      <c r="AB109" s="906"/>
      <c r="AC109" s="1025"/>
      <c r="AD109" s="922"/>
      <c r="AE109" s="923"/>
      <c r="AF109" s="985"/>
      <c r="AG109" s="876"/>
      <c r="AH109" s="877"/>
      <c r="AI109" s="877"/>
      <c r="AJ109" s="877"/>
      <c r="AK109" s="877"/>
      <c r="AL109" s="877"/>
      <c r="AM109" s="878"/>
      <c r="AN109" s="1028"/>
      <c r="AO109" s="1029"/>
      <c r="AP109" s="924"/>
      <c r="AQ109" s="1053"/>
      <c r="AR109" s="925"/>
      <c r="AS109" s="870"/>
      <c r="AT109" s="871"/>
      <c r="AU109" s="872"/>
      <c r="AV109" s="876"/>
      <c r="AW109" s="877"/>
      <c r="AX109" s="877"/>
      <c r="AY109" s="877"/>
      <c r="AZ109" s="877"/>
      <c r="BA109" s="877"/>
      <c r="BB109" s="877"/>
      <c r="BC109" s="877"/>
      <c r="BD109" s="878"/>
      <c r="BE109" s="1050"/>
      <c r="BF109" s="1140"/>
      <c r="BG109" s="864"/>
      <c r="BH109" s="864"/>
      <c r="BI109" s="1079"/>
    </row>
    <row r="110" spans="2:61" s="138" customFormat="1" ht="7.5" customHeight="1">
      <c r="B110" s="1100"/>
      <c r="C110" s="923"/>
      <c r="D110" s="989"/>
      <c r="E110" s="990"/>
      <c r="F110" s="990"/>
      <c r="G110" s="990"/>
      <c r="H110" s="990"/>
      <c r="I110" s="990"/>
      <c r="J110" s="990"/>
      <c r="K110" s="990"/>
      <c r="L110" s="991"/>
      <c r="M110" s="910" t="str">
        <f>M24</f>
        <v>平成30年3月31日
以前のもの</v>
      </c>
      <c r="N110" s="911"/>
      <c r="O110" s="911"/>
      <c r="P110" s="911"/>
      <c r="Q110" s="911"/>
      <c r="R110" s="911"/>
      <c r="S110" s="912"/>
      <c r="T110" s="879">
        <f t="shared" si="0"/>
        <v>0</v>
      </c>
      <c r="U110" s="880"/>
      <c r="V110" s="880"/>
      <c r="W110" s="880"/>
      <c r="X110" s="880"/>
      <c r="Y110" s="880"/>
      <c r="Z110" s="880"/>
      <c r="AA110" s="880"/>
      <c r="AB110" s="880"/>
      <c r="AC110" s="178"/>
      <c r="AD110" s="922"/>
      <c r="AE110" s="923"/>
      <c r="AF110" s="984"/>
      <c r="AG110" s="873">
        <f>AG24</f>
        <v>0</v>
      </c>
      <c r="AH110" s="874"/>
      <c r="AI110" s="874"/>
      <c r="AJ110" s="874"/>
      <c r="AK110" s="874"/>
      <c r="AL110" s="874"/>
      <c r="AM110" s="875"/>
      <c r="AN110" s="179"/>
      <c r="AO110" s="178"/>
      <c r="AP110" s="930">
        <v>11</v>
      </c>
      <c r="AQ110" s="1051"/>
      <c r="AR110" s="972"/>
      <c r="AS110" s="867" t="str">
        <f>AS24</f>
        <v/>
      </c>
      <c r="AT110" s="868"/>
      <c r="AU110" s="869"/>
      <c r="AV110" s="873">
        <f>AV24</f>
        <v>0</v>
      </c>
      <c r="AW110" s="874"/>
      <c r="AX110" s="874"/>
      <c r="AY110" s="874"/>
      <c r="AZ110" s="874"/>
      <c r="BA110" s="874"/>
      <c r="BB110" s="874"/>
      <c r="BC110" s="874"/>
      <c r="BD110" s="875"/>
      <c r="BE110" s="865"/>
      <c r="BF110" s="1140"/>
      <c r="BG110" s="864"/>
      <c r="BH110" s="864"/>
      <c r="BI110" s="1079"/>
    </row>
    <row r="111" spans="2:61" s="138" customFormat="1" ht="10.5" customHeight="1">
      <c r="B111" s="1100"/>
      <c r="C111" s="923"/>
      <c r="D111" s="989"/>
      <c r="E111" s="990"/>
      <c r="F111" s="990"/>
      <c r="G111" s="990"/>
      <c r="H111" s="990"/>
      <c r="I111" s="990"/>
      <c r="J111" s="990"/>
      <c r="K111" s="990"/>
      <c r="L111" s="991"/>
      <c r="M111" s="913"/>
      <c r="N111" s="914"/>
      <c r="O111" s="914"/>
      <c r="P111" s="914"/>
      <c r="Q111" s="914"/>
      <c r="R111" s="914"/>
      <c r="S111" s="915"/>
      <c r="T111" s="905">
        <f t="shared" si="0"/>
        <v>0</v>
      </c>
      <c r="U111" s="906"/>
      <c r="V111" s="906"/>
      <c r="W111" s="906"/>
      <c r="X111" s="906"/>
      <c r="Y111" s="906"/>
      <c r="Z111" s="906"/>
      <c r="AA111" s="906"/>
      <c r="AB111" s="906"/>
      <c r="AC111" s="181"/>
      <c r="AD111" s="922"/>
      <c r="AE111" s="923"/>
      <c r="AF111" s="985"/>
      <c r="AG111" s="876"/>
      <c r="AH111" s="877"/>
      <c r="AI111" s="877"/>
      <c r="AJ111" s="877"/>
      <c r="AK111" s="877"/>
      <c r="AL111" s="877"/>
      <c r="AM111" s="878"/>
      <c r="AN111" s="909"/>
      <c r="AO111" s="909"/>
      <c r="AP111" s="922"/>
      <c r="AQ111" s="1052"/>
      <c r="AR111" s="923"/>
      <c r="AS111" s="870"/>
      <c r="AT111" s="871"/>
      <c r="AU111" s="872"/>
      <c r="AV111" s="876"/>
      <c r="AW111" s="877"/>
      <c r="AX111" s="877"/>
      <c r="AY111" s="877"/>
      <c r="AZ111" s="877"/>
      <c r="BA111" s="877"/>
      <c r="BB111" s="877"/>
      <c r="BC111" s="877"/>
      <c r="BD111" s="878"/>
      <c r="BE111" s="866"/>
      <c r="BF111" s="1140"/>
      <c r="BG111" s="864"/>
      <c r="BH111" s="864"/>
      <c r="BI111" s="1079"/>
    </row>
    <row r="112" spans="2:61" s="138" customFormat="1" ht="7.5" customHeight="1">
      <c r="B112" s="1100"/>
      <c r="C112" s="923"/>
      <c r="D112" s="989"/>
      <c r="E112" s="990"/>
      <c r="F112" s="990"/>
      <c r="G112" s="990"/>
      <c r="H112" s="990"/>
      <c r="I112" s="990"/>
      <c r="J112" s="990"/>
      <c r="K112" s="990"/>
      <c r="L112" s="991"/>
      <c r="M112" s="910" t="str">
        <f>M26</f>
        <v>平成30年4月1日
以降のもの</v>
      </c>
      <c r="N112" s="911"/>
      <c r="O112" s="911"/>
      <c r="P112" s="911"/>
      <c r="Q112" s="911"/>
      <c r="R112" s="911"/>
      <c r="S112" s="912"/>
      <c r="T112" s="879">
        <f t="shared" si="0"/>
        <v>0</v>
      </c>
      <c r="U112" s="880"/>
      <c r="V112" s="880"/>
      <c r="W112" s="880"/>
      <c r="X112" s="880"/>
      <c r="Y112" s="880"/>
      <c r="Z112" s="880"/>
      <c r="AA112" s="880"/>
      <c r="AB112" s="880"/>
      <c r="AC112" s="182"/>
      <c r="AD112" s="930">
        <v>19</v>
      </c>
      <c r="AE112" s="931"/>
      <c r="AF112" s="984"/>
      <c r="AG112" s="873">
        <f>AG26</f>
        <v>0</v>
      </c>
      <c r="AH112" s="874"/>
      <c r="AI112" s="874"/>
      <c r="AJ112" s="874"/>
      <c r="AK112" s="874"/>
      <c r="AL112" s="874"/>
      <c r="AM112" s="875"/>
      <c r="AN112" s="183"/>
      <c r="AO112" s="183"/>
      <c r="AP112" s="922"/>
      <c r="AQ112" s="1052"/>
      <c r="AR112" s="923"/>
      <c r="AS112" s="867" t="str">
        <f>AS26</f>
        <v/>
      </c>
      <c r="AT112" s="868"/>
      <c r="AU112" s="869"/>
      <c r="AV112" s="873">
        <f>AV26</f>
        <v>0</v>
      </c>
      <c r="AW112" s="874"/>
      <c r="AX112" s="874"/>
      <c r="AY112" s="874"/>
      <c r="AZ112" s="874"/>
      <c r="BA112" s="874"/>
      <c r="BB112" s="874"/>
      <c r="BC112" s="874"/>
      <c r="BD112" s="875"/>
      <c r="BE112" s="180"/>
      <c r="BF112" s="1140"/>
      <c r="BG112" s="864"/>
      <c r="BH112" s="864"/>
      <c r="BI112" s="1079"/>
    </row>
    <row r="113" spans="2:61" s="138" customFormat="1" ht="10.5" customHeight="1">
      <c r="B113" s="973"/>
      <c r="C113" s="925"/>
      <c r="D113" s="992"/>
      <c r="E113" s="993"/>
      <c r="F113" s="993"/>
      <c r="G113" s="993"/>
      <c r="H113" s="993"/>
      <c r="I113" s="993"/>
      <c r="J113" s="993"/>
      <c r="K113" s="993"/>
      <c r="L113" s="994"/>
      <c r="M113" s="913"/>
      <c r="N113" s="914"/>
      <c r="O113" s="914"/>
      <c r="P113" s="914"/>
      <c r="Q113" s="914"/>
      <c r="R113" s="914"/>
      <c r="S113" s="915"/>
      <c r="T113" s="905">
        <f t="shared" si="0"/>
        <v>0</v>
      </c>
      <c r="U113" s="906"/>
      <c r="V113" s="906"/>
      <c r="W113" s="906"/>
      <c r="X113" s="906"/>
      <c r="Y113" s="906"/>
      <c r="Z113" s="906"/>
      <c r="AA113" s="906"/>
      <c r="AB113" s="906"/>
      <c r="AC113" s="174"/>
      <c r="AD113" s="1101"/>
      <c r="AE113" s="1102"/>
      <c r="AF113" s="985"/>
      <c r="AG113" s="876"/>
      <c r="AH113" s="877"/>
      <c r="AI113" s="877"/>
      <c r="AJ113" s="877"/>
      <c r="AK113" s="877"/>
      <c r="AL113" s="877"/>
      <c r="AM113" s="878"/>
      <c r="AN113" s="907"/>
      <c r="AO113" s="908"/>
      <c r="AP113" s="924"/>
      <c r="AQ113" s="1053"/>
      <c r="AR113" s="925"/>
      <c r="AS113" s="870"/>
      <c r="AT113" s="871"/>
      <c r="AU113" s="872"/>
      <c r="AV113" s="876"/>
      <c r="AW113" s="877"/>
      <c r="AX113" s="877"/>
      <c r="AY113" s="877"/>
      <c r="AZ113" s="877"/>
      <c r="BA113" s="877"/>
      <c r="BB113" s="877"/>
      <c r="BC113" s="877"/>
      <c r="BD113" s="878"/>
      <c r="BE113" s="177"/>
      <c r="BF113" s="1140"/>
      <c r="BG113" s="864"/>
      <c r="BH113" s="864"/>
      <c r="BI113" s="1079"/>
    </row>
    <row r="114" spans="2:61" s="138" customFormat="1" ht="7.5" customHeight="1">
      <c r="B114" s="971">
        <v>33</v>
      </c>
      <c r="C114" s="972"/>
      <c r="D114" s="986" t="s">
        <v>121</v>
      </c>
      <c r="E114" s="987"/>
      <c r="F114" s="987"/>
      <c r="G114" s="987"/>
      <c r="H114" s="987"/>
      <c r="I114" s="987"/>
      <c r="J114" s="987"/>
      <c r="K114" s="987"/>
      <c r="L114" s="988"/>
      <c r="M114" s="881" t="str">
        <f>M28</f>
        <v>平成27年3月31日
以前のもの</v>
      </c>
      <c r="N114" s="882"/>
      <c r="O114" s="882"/>
      <c r="P114" s="882"/>
      <c r="Q114" s="882"/>
      <c r="R114" s="882"/>
      <c r="S114" s="883"/>
      <c r="T114" s="879">
        <f t="shared" si="0"/>
        <v>0</v>
      </c>
      <c r="U114" s="880"/>
      <c r="V114" s="880"/>
      <c r="W114" s="880"/>
      <c r="X114" s="880"/>
      <c r="Y114" s="880"/>
      <c r="Z114" s="880"/>
      <c r="AA114" s="880"/>
      <c r="AB114" s="880"/>
      <c r="AC114" s="1024"/>
      <c r="AD114" s="930">
        <v>18</v>
      </c>
      <c r="AE114" s="972"/>
      <c r="AF114" s="984"/>
      <c r="AG114" s="873">
        <f>AG28</f>
        <v>0</v>
      </c>
      <c r="AH114" s="874"/>
      <c r="AI114" s="874"/>
      <c r="AJ114" s="874"/>
      <c r="AK114" s="874"/>
      <c r="AL114" s="874"/>
      <c r="AM114" s="875"/>
      <c r="AN114" s="1026"/>
      <c r="AO114" s="1027"/>
      <c r="AP114" s="922">
        <v>10</v>
      </c>
      <c r="AQ114" s="1052"/>
      <c r="AR114" s="923"/>
      <c r="AS114" s="867" t="str">
        <f>AS28</f>
        <v/>
      </c>
      <c r="AT114" s="868"/>
      <c r="AU114" s="869"/>
      <c r="AV114" s="873">
        <f>AV28</f>
        <v>0</v>
      </c>
      <c r="AW114" s="874"/>
      <c r="AX114" s="874"/>
      <c r="AY114" s="874"/>
      <c r="AZ114" s="874"/>
      <c r="BA114" s="874"/>
      <c r="BB114" s="874"/>
      <c r="BC114" s="874"/>
      <c r="BD114" s="875"/>
      <c r="BE114" s="1049"/>
      <c r="BF114" s="1140"/>
      <c r="BG114" s="864"/>
      <c r="BH114" s="864"/>
      <c r="BI114" s="1079"/>
    </row>
    <row r="115" spans="2:61" s="138" customFormat="1" ht="10.5" customHeight="1">
      <c r="B115" s="1100"/>
      <c r="C115" s="923"/>
      <c r="D115" s="989"/>
      <c r="E115" s="990"/>
      <c r="F115" s="990"/>
      <c r="G115" s="990"/>
      <c r="H115" s="990"/>
      <c r="I115" s="990"/>
      <c r="J115" s="990"/>
      <c r="K115" s="990"/>
      <c r="L115" s="991"/>
      <c r="M115" s="884"/>
      <c r="N115" s="885"/>
      <c r="O115" s="885"/>
      <c r="P115" s="885"/>
      <c r="Q115" s="885"/>
      <c r="R115" s="885"/>
      <c r="S115" s="886"/>
      <c r="T115" s="905">
        <f t="shared" si="0"/>
        <v>0</v>
      </c>
      <c r="U115" s="906"/>
      <c r="V115" s="906"/>
      <c r="W115" s="906"/>
      <c r="X115" s="906"/>
      <c r="Y115" s="906"/>
      <c r="Z115" s="906"/>
      <c r="AA115" s="906"/>
      <c r="AB115" s="906"/>
      <c r="AC115" s="1025"/>
      <c r="AD115" s="922"/>
      <c r="AE115" s="923"/>
      <c r="AF115" s="985"/>
      <c r="AG115" s="876"/>
      <c r="AH115" s="877"/>
      <c r="AI115" s="877"/>
      <c r="AJ115" s="877"/>
      <c r="AK115" s="877"/>
      <c r="AL115" s="877"/>
      <c r="AM115" s="878"/>
      <c r="AN115" s="1028"/>
      <c r="AO115" s="1029"/>
      <c r="AP115" s="924"/>
      <c r="AQ115" s="1053"/>
      <c r="AR115" s="925"/>
      <c r="AS115" s="870"/>
      <c r="AT115" s="871"/>
      <c r="AU115" s="872"/>
      <c r="AV115" s="876"/>
      <c r="AW115" s="877"/>
      <c r="AX115" s="877"/>
      <c r="AY115" s="877"/>
      <c r="AZ115" s="877"/>
      <c r="BA115" s="877"/>
      <c r="BB115" s="877"/>
      <c r="BC115" s="877"/>
      <c r="BD115" s="878"/>
      <c r="BE115" s="1050"/>
      <c r="BF115" s="1140"/>
      <c r="BG115" s="864"/>
      <c r="BH115" s="864"/>
      <c r="BI115" s="1079"/>
    </row>
    <row r="116" spans="2:61" s="138" customFormat="1" ht="7.5" customHeight="1">
      <c r="B116" s="1100"/>
      <c r="C116" s="923"/>
      <c r="D116" s="989"/>
      <c r="E116" s="990"/>
      <c r="F116" s="990"/>
      <c r="G116" s="990"/>
      <c r="H116" s="990"/>
      <c r="I116" s="990"/>
      <c r="J116" s="990"/>
      <c r="K116" s="990"/>
      <c r="L116" s="991"/>
      <c r="M116" s="910" t="str">
        <f>M30</f>
        <v>平成30年3月31日
以前のもの</v>
      </c>
      <c r="N116" s="911"/>
      <c r="O116" s="911"/>
      <c r="P116" s="911"/>
      <c r="Q116" s="911"/>
      <c r="R116" s="911"/>
      <c r="S116" s="912"/>
      <c r="T116" s="879">
        <f t="shared" si="0"/>
        <v>0</v>
      </c>
      <c r="U116" s="880"/>
      <c r="V116" s="880"/>
      <c r="W116" s="880"/>
      <c r="X116" s="880"/>
      <c r="Y116" s="880"/>
      <c r="Z116" s="880"/>
      <c r="AA116" s="880"/>
      <c r="AB116" s="880"/>
      <c r="AC116" s="178"/>
      <c r="AD116" s="922"/>
      <c r="AE116" s="923"/>
      <c r="AF116" s="984"/>
      <c r="AG116" s="873">
        <f>AG30</f>
        <v>0</v>
      </c>
      <c r="AH116" s="874"/>
      <c r="AI116" s="874"/>
      <c r="AJ116" s="874"/>
      <c r="AK116" s="874"/>
      <c r="AL116" s="874"/>
      <c r="AM116" s="875"/>
      <c r="AN116" s="179"/>
      <c r="AO116" s="178"/>
      <c r="AP116" s="930">
        <v>9</v>
      </c>
      <c r="AQ116" s="1051"/>
      <c r="AR116" s="972"/>
      <c r="AS116" s="867" t="str">
        <f>AS30</f>
        <v/>
      </c>
      <c r="AT116" s="868"/>
      <c r="AU116" s="869"/>
      <c r="AV116" s="873">
        <f>AV30</f>
        <v>0</v>
      </c>
      <c r="AW116" s="874"/>
      <c r="AX116" s="874"/>
      <c r="AY116" s="874"/>
      <c r="AZ116" s="874"/>
      <c r="BA116" s="874"/>
      <c r="BB116" s="874"/>
      <c r="BC116" s="874"/>
      <c r="BD116" s="875"/>
      <c r="BE116" s="865"/>
      <c r="BF116" s="1140"/>
      <c r="BG116" s="864"/>
      <c r="BH116" s="864"/>
      <c r="BI116" s="1079"/>
    </row>
    <row r="117" spans="2:61" s="138" customFormat="1" ht="10.5" customHeight="1">
      <c r="B117" s="1100"/>
      <c r="C117" s="923"/>
      <c r="D117" s="989"/>
      <c r="E117" s="990"/>
      <c r="F117" s="990"/>
      <c r="G117" s="990"/>
      <c r="H117" s="990"/>
      <c r="I117" s="990"/>
      <c r="J117" s="990"/>
      <c r="K117" s="990"/>
      <c r="L117" s="991"/>
      <c r="M117" s="913"/>
      <c r="N117" s="914"/>
      <c r="O117" s="914"/>
      <c r="P117" s="914"/>
      <c r="Q117" s="914"/>
      <c r="R117" s="914"/>
      <c r="S117" s="915"/>
      <c r="T117" s="905">
        <f t="shared" si="0"/>
        <v>0</v>
      </c>
      <c r="U117" s="906"/>
      <c r="V117" s="906"/>
      <c r="W117" s="906"/>
      <c r="X117" s="906"/>
      <c r="Y117" s="906"/>
      <c r="Z117" s="906"/>
      <c r="AA117" s="906"/>
      <c r="AB117" s="906"/>
      <c r="AC117" s="181"/>
      <c r="AD117" s="922"/>
      <c r="AE117" s="923"/>
      <c r="AF117" s="985"/>
      <c r="AG117" s="876"/>
      <c r="AH117" s="877"/>
      <c r="AI117" s="877"/>
      <c r="AJ117" s="877"/>
      <c r="AK117" s="877"/>
      <c r="AL117" s="877"/>
      <c r="AM117" s="878"/>
      <c r="AN117" s="909"/>
      <c r="AO117" s="909"/>
      <c r="AP117" s="922"/>
      <c r="AQ117" s="1052"/>
      <c r="AR117" s="923"/>
      <c r="AS117" s="870"/>
      <c r="AT117" s="871"/>
      <c r="AU117" s="872"/>
      <c r="AV117" s="876"/>
      <c r="AW117" s="877"/>
      <c r="AX117" s="877"/>
      <c r="AY117" s="877"/>
      <c r="AZ117" s="877"/>
      <c r="BA117" s="877"/>
      <c r="BB117" s="877"/>
      <c r="BC117" s="877"/>
      <c r="BD117" s="878"/>
      <c r="BE117" s="866"/>
      <c r="BF117" s="1140"/>
      <c r="BG117" s="864"/>
      <c r="BH117" s="864"/>
      <c r="BI117" s="1079"/>
    </row>
    <row r="118" spans="2:61" s="138" customFormat="1" ht="7.5" customHeight="1">
      <c r="B118" s="1100"/>
      <c r="C118" s="923"/>
      <c r="D118" s="989"/>
      <c r="E118" s="990"/>
      <c r="F118" s="990"/>
      <c r="G118" s="990"/>
      <c r="H118" s="990"/>
      <c r="I118" s="990"/>
      <c r="J118" s="990"/>
      <c r="K118" s="990"/>
      <c r="L118" s="991"/>
      <c r="M118" s="910" t="str">
        <f>M32</f>
        <v>平成30年4月1日
以降のもの</v>
      </c>
      <c r="N118" s="911"/>
      <c r="O118" s="911"/>
      <c r="P118" s="911"/>
      <c r="Q118" s="911"/>
      <c r="R118" s="911"/>
      <c r="S118" s="912"/>
      <c r="T118" s="879">
        <f t="shared" si="0"/>
        <v>0</v>
      </c>
      <c r="U118" s="880"/>
      <c r="V118" s="880"/>
      <c r="W118" s="880"/>
      <c r="X118" s="880"/>
      <c r="Y118" s="880"/>
      <c r="Z118" s="880"/>
      <c r="AA118" s="880"/>
      <c r="AB118" s="880"/>
      <c r="AC118" s="182"/>
      <c r="AD118" s="930">
        <v>17</v>
      </c>
      <c r="AE118" s="931"/>
      <c r="AF118" s="984"/>
      <c r="AG118" s="873">
        <f>AG32</f>
        <v>0</v>
      </c>
      <c r="AH118" s="874"/>
      <c r="AI118" s="874"/>
      <c r="AJ118" s="874"/>
      <c r="AK118" s="874"/>
      <c r="AL118" s="874"/>
      <c r="AM118" s="875"/>
      <c r="AN118" s="183"/>
      <c r="AO118" s="183"/>
      <c r="AP118" s="922"/>
      <c r="AQ118" s="1052"/>
      <c r="AR118" s="923"/>
      <c r="AS118" s="867" t="str">
        <f>AS32</f>
        <v/>
      </c>
      <c r="AT118" s="868"/>
      <c r="AU118" s="869"/>
      <c r="AV118" s="873">
        <f>AV32</f>
        <v>0</v>
      </c>
      <c r="AW118" s="874"/>
      <c r="AX118" s="874"/>
      <c r="AY118" s="874"/>
      <c r="AZ118" s="874"/>
      <c r="BA118" s="874"/>
      <c r="BB118" s="874"/>
      <c r="BC118" s="874"/>
      <c r="BD118" s="875"/>
      <c r="BE118" s="180"/>
      <c r="BF118" s="1140"/>
      <c r="BG118" s="864"/>
      <c r="BH118" s="864"/>
      <c r="BI118" s="1079"/>
    </row>
    <row r="119" spans="2:61" s="138" customFormat="1" ht="10.5" customHeight="1">
      <c r="B119" s="973"/>
      <c r="C119" s="925"/>
      <c r="D119" s="992"/>
      <c r="E119" s="993"/>
      <c r="F119" s="993"/>
      <c r="G119" s="993"/>
      <c r="H119" s="993"/>
      <c r="I119" s="993"/>
      <c r="J119" s="993"/>
      <c r="K119" s="993"/>
      <c r="L119" s="994"/>
      <c r="M119" s="913"/>
      <c r="N119" s="914"/>
      <c r="O119" s="914"/>
      <c r="P119" s="914"/>
      <c r="Q119" s="914"/>
      <c r="R119" s="914"/>
      <c r="S119" s="915"/>
      <c r="T119" s="905">
        <f t="shared" si="0"/>
        <v>0</v>
      </c>
      <c r="U119" s="906"/>
      <c r="V119" s="906"/>
      <c r="W119" s="906"/>
      <c r="X119" s="906"/>
      <c r="Y119" s="906"/>
      <c r="Z119" s="906"/>
      <c r="AA119" s="906"/>
      <c r="AB119" s="906"/>
      <c r="AC119" s="174"/>
      <c r="AD119" s="932"/>
      <c r="AE119" s="933"/>
      <c r="AF119" s="985"/>
      <c r="AG119" s="876"/>
      <c r="AH119" s="877"/>
      <c r="AI119" s="877"/>
      <c r="AJ119" s="877"/>
      <c r="AK119" s="877"/>
      <c r="AL119" s="877"/>
      <c r="AM119" s="878"/>
      <c r="AN119" s="907"/>
      <c r="AO119" s="908"/>
      <c r="AP119" s="924"/>
      <c r="AQ119" s="1053"/>
      <c r="AR119" s="925"/>
      <c r="AS119" s="870"/>
      <c r="AT119" s="871"/>
      <c r="AU119" s="872"/>
      <c r="AV119" s="876"/>
      <c r="AW119" s="877"/>
      <c r="AX119" s="877"/>
      <c r="AY119" s="877"/>
      <c r="AZ119" s="877"/>
      <c r="BA119" s="877"/>
      <c r="BB119" s="877"/>
      <c r="BC119" s="877"/>
      <c r="BD119" s="878"/>
      <c r="BE119" s="177"/>
      <c r="BF119" s="1140"/>
      <c r="BG119" s="864"/>
      <c r="BH119" s="864"/>
      <c r="BI119" s="1079"/>
    </row>
    <row r="120" spans="2:61" s="138" customFormat="1" ht="7.5" customHeight="1">
      <c r="B120" s="971">
        <v>34</v>
      </c>
      <c r="C120" s="972"/>
      <c r="D120" s="1110" t="s">
        <v>99</v>
      </c>
      <c r="E120" s="1111"/>
      <c r="F120" s="1111"/>
      <c r="G120" s="1111"/>
      <c r="H120" s="1111"/>
      <c r="I120" s="1111"/>
      <c r="J120" s="1111"/>
      <c r="K120" s="1111"/>
      <c r="L120" s="1112"/>
      <c r="M120" s="881" t="str">
        <f>M34</f>
        <v>平成27年3月31日
以前のもの</v>
      </c>
      <c r="N120" s="882"/>
      <c r="O120" s="882"/>
      <c r="P120" s="882"/>
      <c r="Q120" s="882"/>
      <c r="R120" s="882"/>
      <c r="S120" s="883"/>
      <c r="T120" s="879">
        <f t="shared" si="0"/>
        <v>0</v>
      </c>
      <c r="U120" s="880"/>
      <c r="V120" s="880"/>
      <c r="W120" s="880"/>
      <c r="X120" s="880"/>
      <c r="Y120" s="880"/>
      <c r="Z120" s="880"/>
      <c r="AA120" s="880"/>
      <c r="AB120" s="880"/>
      <c r="AC120" s="1024"/>
      <c r="AD120" s="922">
        <v>23</v>
      </c>
      <c r="AE120" s="923"/>
      <c r="AF120" s="984"/>
      <c r="AG120" s="873">
        <f>AG34</f>
        <v>0</v>
      </c>
      <c r="AH120" s="874"/>
      <c r="AI120" s="874"/>
      <c r="AJ120" s="874"/>
      <c r="AK120" s="874"/>
      <c r="AL120" s="874"/>
      <c r="AM120" s="875"/>
      <c r="AN120" s="1026"/>
      <c r="AO120" s="1027"/>
      <c r="AP120" s="922">
        <v>17</v>
      </c>
      <c r="AQ120" s="1052"/>
      <c r="AR120" s="923"/>
      <c r="AS120" s="867" t="str">
        <f>AS34</f>
        <v/>
      </c>
      <c r="AT120" s="868"/>
      <c r="AU120" s="869"/>
      <c r="AV120" s="873">
        <f>AV34</f>
        <v>0</v>
      </c>
      <c r="AW120" s="874"/>
      <c r="AX120" s="874"/>
      <c r="AY120" s="874"/>
      <c r="AZ120" s="874"/>
      <c r="BA120" s="874"/>
      <c r="BB120" s="874"/>
      <c r="BC120" s="874"/>
      <c r="BD120" s="875"/>
      <c r="BE120" s="1049"/>
      <c r="BF120" s="1140"/>
      <c r="BG120" s="864"/>
      <c r="BH120" s="864"/>
      <c r="BI120" s="1079"/>
    </row>
    <row r="121" spans="2:61" s="138" customFormat="1" ht="10.5" customHeight="1">
      <c r="B121" s="1100"/>
      <c r="C121" s="923"/>
      <c r="D121" s="1113"/>
      <c r="E121" s="1114"/>
      <c r="F121" s="1114"/>
      <c r="G121" s="1114"/>
      <c r="H121" s="1114"/>
      <c r="I121" s="1114"/>
      <c r="J121" s="1114"/>
      <c r="K121" s="1114"/>
      <c r="L121" s="1115"/>
      <c r="M121" s="884"/>
      <c r="N121" s="885"/>
      <c r="O121" s="885"/>
      <c r="P121" s="885"/>
      <c r="Q121" s="885"/>
      <c r="R121" s="885"/>
      <c r="S121" s="886"/>
      <c r="T121" s="905">
        <f t="shared" si="0"/>
        <v>0</v>
      </c>
      <c r="U121" s="906"/>
      <c r="V121" s="906"/>
      <c r="W121" s="906"/>
      <c r="X121" s="906"/>
      <c r="Y121" s="906"/>
      <c r="Z121" s="906"/>
      <c r="AA121" s="906"/>
      <c r="AB121" s="906"/>
      <c r="AC121" s="1025"/>
      <c r="AD121" s="924"/>
      <c r="AE121" s="925"/>
      <c r="AF121" s="985"/>
      <c r="AG121" s="876"/>
      <c r="AH121" s="877"/>
      <c r="AI121" s="877"/>
      <c r="AJ121" s="877"/>
      <c r="AK121" s="877"/>
      <c r="AL121" s="877"/>
      <c r="AM121" s="878"/>
      <c r="AN121" s="1028"/>
      <c r="AO121" s="1029"/>
      <c r="AP121" s="924"/>
      <c r="AQ121" s="1053"/>
      <c r="AR121" s="925"/>
      <c r="AS121" s="870"/>
      <c r="AT121" s="871"/>
      <c r="AU121" s="872"/>
      <c r="AV121" s="876"/>
      <c r="AW121" s="877"/>
      <c r="AX121" s="877"/>
      <c r="AY121" s="877"/>
      <c r="AZ121" s="877"/>
      <c r="BA121" s="877"/>
      <c r="BB121" s="877"/>
      <c r="BC121" s="877"/>
      <c r="BD121" s="878"/>
      <c r="BE121" s="1050"/>
      <c r="BF121" s="1140"/>
      <c r="BG121" s="864"/>
      <c r="BH121" s="864"/>
      <c r="BI121" s="1079"/>
    </row>
    <row r="122" spans="2:61" s="138" customFormat="1" ht="7.5" customHeight="1">
      <c r="B122" s="1100"/>
      <c r="C122" s="923"/>
      <c r="D122" s="1113"/>
      <c r="E122" s="1114"/>
      <c r="F122" s="1114"/>
      <c r="G122" s="1114"/>
      <c r="H122" s="1114"/>
      <c r="I122" s="1114"/>
      <c r="J122" s="1114"/>
      <c r="K122" s="1114"/>
      <c r="L122" s="1115"/>
      <c r="M122" s="910" t="str">
        <f>M36</f>
        <v>平成30年3月31日
以前のもの</v>
      </c>
      <c r="N122" s="911"/>
      <c r="O122" s="911"/>
      <c r="P122" s="911"/>
      <c r="Q122" s="911"/>
      <c r="R122" s="911"/>
      <c r="S122" s="912"/>
      <c r="T122" s="879">
        <f t="shared" si="0"/>
        <v>0</v>
      </c>
      <c r="U122" s="880"/>
      <c r="V122" s="880"/>
      <c r="W122" s="880"/>
      <c r="X122" s="880"/>
      <c r="Y122" s="880"/>
      <c r="Z122" s="880"/>
      <c r="AA122" s="880"/>
      <c r="AB122" s="880"/>
      <c r="AC122" s="178"/>
      <c r="AD122" s="922">
        <v>25</v>
      </c>
      <c r="AE122" s="923"/>
      <c r="AF122" s="984"/>
      <c r="AG122" s="873">
        <f>AG36</f>
        <v>0</v>
      </c>
      <c r="AH122" s="874"/>
      <c r="AI122" s="874"/>
      <c r="AJ122" s="874"/>
      <c r="AK122" s="874"/>
      <c r="AL122" s="874"/>
      <c r="AM122" s="875"/>
      <c r="AN122" s="179"/>
      <c r="AO122" s="178"/>
      <c r="AP122" s="922">
        <v>9.5</v>
      </c>
      <c r="AQ122" s="1052"/>
      <c r="AR122" s="923"/>
      <c r="AS122" s="867" t="str">
        <f>AS36</f>
        <v/>
      </c>
      <c r="AT122" s="868"/>
      <c r="AU122" s="869"/>
      <c r="AV122" s="873">
        <f>AV36</f>
        <v>0</v>
      </c>
      <c r="AW122" s="874"/>
      <c r="AX122" s="874"/>
      <c r="AY122" s="874"/>
      <c r="AZ122" s="874"/>
      <c r="BA122" s="874"/>
      <c r="BB122" s="874"/>
      <c r="BC122" s="874"/>
      <c r="BD122" s="875"/>
      <c r="BE122" s="865"/>
      <c r="BF122" s="1140"/>
      <c r="BG122" s="864"/>
      <c r="BH122" s="864"/>
      <c r="BI122" s="1079"/>
    </row>
    <row r="123" spans="2:61" s="138" customFormat="1" ht="10.5" customHeight="1">
      <c r="B123" s="1100"/>
      <c r="C123" s="923"/>
      <c r="D123" s="1113"/>
      <c r="E123" s="1114"/>
      <c r="F123" s="1114"/>
      <c r="G123" s="1114"/>
      <c r="H123" s="1114"/>
      <c r="I123" s="1114"/>
      <c r="J123" s="1114"/>
      <c r="K123" s="1114"/>
      <c r="L123" s="1115"/>
      <c r="M123" s="913"/>
      <c r="N123" s="914"/>
      <c r="O123" s="914"/>
      <c r="P123" s="914"/>
      <c r="Q123" s="914"/>
      <c r="R123" s="914"/>
      <c r="S123" s="915"/>
      <c r="T123" s="905">
        <f t="shared" si="0"/>
        <v>0</v>
      </c>
      <c r="U123" s="906"/>
      <c r="V123" s="906"/>
      <c r="W123" s="906"/>
      <c r="X123" s="906"/>
      <c r="Y123" s="906"/>
      <c r="Z123" s="906"/>
      <c r="AA123" s="906"/>
      <c r="AB123" s="906"/>
      <c r="AC123" s="181"/>
      <c r="AD123" s="924"/>
      <c r="AE123" s="925"/>
      <c r="AF123" s="985"/>
      <c r="AG123" s="876"/>
      <c r="AH123" s="877"/>
      <c r="AI123" s="877"/>
      <c r="AJ123" s="877"/>
      <c r="AK123" s="877"/>
      <c r="AL123" s="877"/>
      <c r="AM123" s="878"/>
      <c r="AN123" s="909"/>
      <c r="AO123" s="909"/>
      <c r="AP123" s="924"/>
      <c r="AQ123" s="1053"/>
      <c r="AR123" s="925"/>
      <c r="AS123" s="870"/>
      <c r="AT123" s="871"/>
      <c r="AU123" s="872"/>
      <c r="AV123" s="876"/>
      <c r="AW123" s="877"/>
      <c r="AX123" s="877"/>
      <c r="AY123" s="877"/>
      <c r="AZ123" s="877"/>
      <c r="BA123" s="877"/>
      <c r="BB123" s="877"/>
      <c r="BC123" s="877"/>
      <c r="BD123" s="878"/>
      <c r="BE123" s="866"/>
      <c r="BF123" s="1140"/>
      <c r="BG123" s="864"/>
      <c r="BH123" s="864"/>
      <c r="BI123" s="1079"/>
    </row>
    <row r="124" spans="2:61" s="138" customFormat="1" ht="7.5" customHeight="1">
      <c r="B124" s="1100"/>
      <c r="C124" s="923"/>
      <c r="D124" s="1113"/>
      <c r="E124" s="1114"/>
      <c r="F124" s="1114"/>
      <c r="G124" s="1114"/>
      <c r="H124" s="1114"/>
      <c r="I124" s="1114"/>
      <c r="J124" s="1114"/>
      <c r="K124" s="1114"/>
      <c r="L124" s="1115"/>
      <c r="M124" s="910" t="str">
        <f>M38</f>
        <v>平成30年4月1日
以降のもの</v>
      </c>
      <c r="N124" s="911"/>
      <c r="O124" s="911"/>
      <c r="P124" s="911"/>
      <c r="Q124" s="911"/>
      <c r="R124" s="911"/>
      <c r="S124" s="912"/>
      <c r="T124" s="879">
        <f t="shared" si="0"/>
        <v>0</v>
      </c>
      <c r="U124" s="880"/>
      <c r="V124" s="880"/>
      <c r="W124" s="880"/>
      <c r="X124" s="880"/>
      <c r="Y124" s="880"/>
      <c r="Z124" s="880"/>
      <c r="AA124" s="880"/>
      <c r="AB124" s="880"/>
      <c r="AC124" s="182"/>
      <c r="AD124" s="922">
        <v>24</v>
      </c>
      <c r="AE124" s="923"/>
      <c r="AF124" s="984"/>
      <c r="AG124" s="873">
        <f>AG38</f>
        <v>0</v>
      </c>
      <c r="AH124" s="874"/>
      <c r="AI124" s="874"/>
      <c r="AJ124" s="874"/>
      <c r="AK124" s="874"/>
      <c r="AL124" s="874"/>
      <c r="AM124" s="875"/>
      <c r="AN124" s="183"/>
      <c r="AO124" s="183"/>
      <c r="AP124" s="922">
        <v>9</v>
      </c>
      <c r="AQ124" s="1052"/>
      <c r="AR124" s="923"/>
      <c r="AS124" s="867" t="str">
        <f>AS38</f>
        <v/>
      </c>
      <c r="AT124" s="868"/>
      <c r="AU124" s="869"/>
      <c r="AV124" s="873">
        <f>AV38</f>
        <v>0</v>
      </c>
      <c r="AW124" s="874"/>
      <c r="AX124" s="874"/>
      <c r="AY124" s="874"/>
      <c r="AZ124" s="874"/>
      <c r="BA124" s="874"/>
      <c r="BB124" s="874"/>
      <c r="BC124" s="874"/>
      <c r="BD124" s="875"/>
      <c r="BE124" s="180"/>
      <c r="BF124" s="1140"/>
      <c r="BG124" s="864"/>
      <c r="BH124" s="864"/>
      <c r="BI124" s="1079"/>
    </row>
    <row r="125" spans="2:61" s="138" customFormat="1" ht="10.5" customHeight="1">
      <c r="B125" s="973"/>
      <c r="C125" s="925"/>
      <c r="D125" s="1116"/>
      <c r="E125" s="1117"/>
      <c r="F125" s="1117"/>
      <c r="G125" s="1117"/>
      <c r="H125" s="1117"/>
      <c r="I125" s="1117"/>
      <c r="J125" s="1117"/>
      <c r="K125" s="1117"/>
      <c r="L125" s="1118"/>
      <c r="M125" s="913"/>
      <c r="N125" s="914"/>
      <c r="O125" s="914"/>
      <c r="P125" s="914"/>
      <c r="Q125" s="914"/>
      <c r="R125" s="914"/>
      <c r="S125" s="915"/>
      <c r="T125" s="905">
        <f t="shared" si="0"/>
        <v>0</v>
      </c>
      <c r="U125" s="906"/>
      <c r="V125" s="906"/>
      <c r="W125" s="906"/>
      <c r="X125" s="906"/>
      <c r="Y125" s="906"/>
      <c r="Z125" s="906"/>
      <c r="AA125" s="906"/>
      <c r="AB125" s="906"/>
      <c r="AC125" s="174"/>
      <c r="AD125" s="924"/>
      <c r="AE125" s="925"/>
      <c r="AF125" s="985"/>
      <c r="AG125" s="876"/>
      <c r="AH125" s="877"/>
      <c r="AI125" s="877"/>
      <c r="AJ125" s="877"/>
      <c r="AK125" s="877"/>
      <c r="AL125" s="877"/>
      <c r="AM125" s="878"/>
      <c r="AN125" s="907"/>
      <c r="AO125" s="908"/>
      <c r="AP125" s="924"/>
      <c r="AQ125" s="1053"/>
      <c r="AR125" s="925"/>
      <c r="AS125" s="870"/>
      <c r="AT125" s="871"/>
      <c r="AU125" s="872"/>
      <c r="AV125" s="876"/>
      <c r="AW125" s="877"/>
      <c r="AX125" s="877"/>
      <c r="AY125" s="877"/>
      <c r="AZ125" s="877"/>
      <c r="BA125" s="877"/>
      <c r="BB125" s="877"/>
      <c r="BC125" s="877"/>
      <c r="BD125" s="878"/>
      <c r="BE125" s="177"/>
      <c r="BF125" s="1140"/>
      <c r="BG125" s="864"/>
      <c r="BH125" s="864"/>
      <c r="BI125" s="1079"/>
    </row>
    <row r="126" spans="2:61" s="138" customFormat="1" ht="7.5" customHeight="1">
      <c r="B126" s="971">
        <v>35</v>
      </c>
      <c r="C126" s="972"/>
      <c r="D126" s="986" t="s">
        <v>122</v>
      </c>
      <c r="E126" s="987"/>
      <c r="F126" s="987"/>
      <c r="G126" s="987"/>
      <c r="H126" s="987"/>
      <c r="I126" s="987"/>
      <c r="J126" s="987"/>
      <c r="K126" s="987"/>
      <c r="L126" s="988"/>
      <c r="M126" s="881" t="str">
        <f>M40</f>
        <v>平成27年3月31日
以前のもの</v>
      </c>
      <c r="N126" s="882"/>
      <c r="O126" s="882"/>
      <c r="P126" s="882"/>
      <c r="Q126" s="882"/>
      <c r="R126" s="882"/>
      <c r="S126" s="883"/>
      <c r="T126" s="879">
        <f t="shared" si="0"/>
        <v>0</v>
      </c>
      <c r="U126" s="880"/>
      <c r="V126" s="880"/>
      <c r="W126" s="880"/>
      <c r="X126" s="880"/>
      <c r="Y126" s="880"/>
      <c r="Z126" s="880"/>
      <c r="AA126" s="880"/>
      <c r="AB126" s="880"/>
      <c r="AC126" s="1024"/>
      <c r="AD126" s="930">
        <v>21</v>
      </c>
      <c r="AE126" s="931"/>
      <c r="AF126" s="984"/>
      <c r="AG126" s="873">
        <f>AG40</f>
        <v>0</v>
      </c>
      <c r="AH126" s="874"/>
      <c r="AI126" s="874"/>
      <c r="AJ126" s="874"/>
      <c r="AK126" s="874"/>
      <c r="AL126" s="874"/>
      <c r="AM126" s="875"/>
      <c r="AN126" s="1026"/>
      <c r="AO126" s="1027"/>
      <c r="AP126" s="930">
        <v>13</v>
      </c>
      <c r="AQ126" s="1030"/>
      <c r="AR126" s="931"/>
      <c r="AS126" s="867" t="str">
        <f>AS40</f>
        <v/>
      </c>
      <c r="AT126" s="868"/>
      <c r="AU126" s="869"/>
      <c r="AV126" s="873">
        <f>AV40</f>
        <v>0</v>
      </c>
      <c r="AW126" s="874"/>
      <c r="AX126" s="874"/>
      <c r="AY126" s="874"/>
      <c r="AZ126" s="874"/>
      <c r="BA126" s="874"/>
      <c r="BB126" s="874"/>
      <c r="BC126" s="874"/>
      <c r="BD126" s="875"/>
      <c r="BE126" s="1049"/>
      <c r="BF126" s="1140"/>
      <c r="BG126" s="864"/>
      <c r="BH126" s="864"/>
      <c r="BI126" s="1079"/>
    </row>
    <row r="127" spans="2:61" s="138" customFormat="1" ht="10.5" customHeight="1">
      <c r="B127" s="1100"/>
      <c r="C127" s="923"/>
      <c r="D127" s="989"/>
      <c r="E127" s="990"/>
      <c r="F127" s="990"/>
      <c r="G127" s="990"/>
      <c r="H127" s="990"/>
      <c r="I127" s="990"/>
      <c r="J127" s="990"/>
      <c r="K127" s="990"/>
      <c r="L127" s="991"/>
      <c r="M127" s="884"/>
      <c r="N127" s="885"/>
      <c r="O127" s="885"/>
      <c r="P127" s="885"/>
      <c r="Q127" s="885"/>
      <c r="R127" s="885"/>
      <c r="S127" s="886"/>
      <c r="T127" s="905">
        <f t="shared" si="0"/>
        <v>0</v>
      </c>
      <c r="U127" s="906"/>
      <c r="V127" s="906"/>
      <c r="W127" s="906"/>
      <c r="X127" s="906"/>
      <c r="Y127" s="906"/>
      <c r="Z127" s="906"/>
      <c r="AA127" s="906"/>
      <c r="AB127" s="906"/>
      <c r="AC127" s="1025"/>
      <c r="AD127" s="932"/>
      <c r="AE127" s="933"/>
      <c r="AF127" s="985"/>
      <c r="AG127" s="876"/>
      <c r="AH127" s="877"/>
      <c r="AI127" s="877"/>
      <c r="AJ127" s="877"/>
      <c r="AK127" s="877"/>
      <c r="AL127" s="877"/>
      <c r="AM127" s="878"/>
      <c r="AN127" s="1028"/>
      <c r="AO127" s="1029"/>
      <c r="AP127" s="932"/>
      <c r="AQ127" s="1031"/>
      <c r="AR127" s="933"/>
      <c r="AS127" s="870"/>
      <c r="AT127" s="871"/>
      <c r="AU127" s="872"/>
      <c r="AV127" s="876"/>
      <c r="AW127" s="877"/>
      <c r="AX127" s="877"/>
      <c r="AY127" s="877"/>
      <c r="AZ127" s="877"/>
      <c r="BA127" s="877"/>
      <c r="BB127" s="877"/>
      <c r="BC127" s="877"/>
      <c r="BD127" s="878"/>
      <c r="BE127" s="1050"/>
      <c r="BF127" s="1140"/>
      <c r="BG127" s="864"/>
      <c r="BH127" s="864"/>
      <c r="BI127" s="1079"/>
    </row>
    <row r="128" spans="2:61" s="138" customFormat="1" ht="7.5" customHeight="1">
      <c r="B128" s="1100"/>
      <c r="C128" s="923"/>
      <c r="D128" s="989"/>
      <c r="E128" s="990"/>
      <c r="F128" s="990"/>
      <c r="G128" s="990"/>
      <c r="H128" s="990"/>
      <c r="I128" s="990"/>
      <c r="J128" s="990"/>
      <c r="K128" s="990"/>
      <c r="L128" s="991"/>
      <c r="M128" s="910" t="str">
        <f>M42</f>
        <v>平成30年3月31日
以前のもの</v>
      </c>
      <c r="N128" s="911"/>
      <c r="O128" s="911"/>
      <c r="P128" s="911"/>
      <c r="Q128" s="911"/>
      <c r="R128" s="911"/>
      <c r="S128" s="912"/>
      <c r="T128" s="879">
        <f t="shared" si="0"/>
        <v>0</v>
      </c>
      <c r="U128" s="880"/>
      <c r="V128" s="880"/>
      <c r="W128" s="880"/>
      <c r="X128" s="880"/>
      <c r="Y128" s="880"/>
      <c r="Z128" s="880"/>
      <c r="AA128" s="880"/>
      <c r="AB128" s="880"/>
      <c r="AC128" s="178"/>
      <c r="AD128" s="922">
        <v>23</v>
      </c>
      <c r="AE128" s="923"/>
      <c r="AF128" s="984"/>
      <c r="AG128" s="873">
        <f>AG42</f>
        <v>0</v>
      </c>
      <c r="AH128" s="874"/>
      <c r="AI128" s="874"/>
      <c r="AJ128" s="874"/>
      <c r="AK128" s="874"/>
      <c r="AL128" s="874"/>
      <c r="AM128" s="875"/>
      <c r="AN128" s="179"/>
      <c r="AO128" s="178"/>
      <c r="AP128" s="922">
        <v>11</v>
      </c>
      <c r="AQ128" s="1052"/>
      <c r="AR128" s="923"/>
      <c r="AS128" s="867" t="str">
        <f>AS42</f>
        <v/>
      </c>
      <c r="AT128" s="868"/>
      <c r="AU128" s="869"/>
      <c r="AV128" s="873">
        <f>AV42</f>
        <v>0</v>
      </c>
      <c r="AW128" s="874"/>
      <c r="AX128" s="874"/>
      <c r="AY128" s="874"/>
      <c r="AZ128" s="874"/>
      <c r="BA128" s="874"/>
      <c r="BB128" s="874"/>
      <c r="BC128" s="874"/>
      <c r="BD128" s="875"/>
      <c r="BE128" s="865"/>
      <c r="BF128" s="1140"/>
      <c r="BG128" s="864"/>
      <c r="BH128" s="864"/>
      <c r="BI128" s="1079"/>
    </row>
    <row r="129" spans="2:61" s="138" customFormat="1" ht="10.5" customHeight="1">
      <c r="B129" s="1100"/>
      <c r="C129" s="923"/>
      <c r="D129" s="989"/>
      <c r="E129" s="990"/>
      <c r="F129" s="990"/>
      <c r="G129" s="990"/>
      <c r="H129" s="990"/>
      <c r="I129" s="990"/>
      <c r="J129" s="990"/>
      <c r="K129" s="990"/>
      <c r="L129" s="991"/>
      <c r="M129" s="913"/>
      <c r="N129" s="914"/>
      <c r="O129" s="914"/>
      <c r="P129" s="914"/>
      <c r="Q129" s="914"/>
      <c r="R129" s="914"/>
      <c r="S129" s="915"/>
      <c r="T129" s="905">
        <f t="shared" si="0"/>
        <v>0</v>
      </c>
      <c r="U129" s="906"/>
      <c r="V129" s="906"/>
      <c r="W129" s="906"/>
      <c r="X129" s="906"/>
      <c r="Y129" s="906"/>
      <c r="Z129" s="906"/>
      <c r="AA129" s="906"/>
      <c r="AB129" s="906"/>
      <c r="AC129" s="181"/>
      <c r="AD129" s="922"/>
      <c r="AE129" s="923"/>
      <c r="AF129" s="985"/>
      <c r="AG129" s="876"/>
      <c r="AH129" s="877"/>
      <c r="AI129" s="877"/>
      <c r="AJ129" s="877"/>
      <c r="AK129" s="877"/>
      <c r="AL129" s="877"/>
      <c r="AM129" s="878"/>
      <c r="AN129" s="909"/>
      <c r="AO129" s="909"/>
      <c r="AP129" s="924"/>
      <c r="AQ129" s="1053"/>
      <c r="AR129" s="925"/>
      <c r="AS129" s="870"/>
      <c r="AT129" s="871"/>
      <c r="AU129" s="872"/>
      <c r="AV129" s="876"/>
      <c r="AW129" s="877"/>
      <c r="AX129" s="877"/>
      <c r="AY129" s="877"/>
      <c r="AZ129" s="877"/>
      <c r="BA129" s="877"/>
      <c r="BB129" s="877"/>
      <c r="BC129" s="877"/>
      <c r="BD129" s="878"/>
      <c r="BE129" s="866"/>
      <c r="BF129" s="1140"/>
      <c r="BG129" s="864"/>
      <c r="BH129" s="864"/>
      <c r="BI129" s="1079"/>
    </row>
    <row r="130" spans="2:61" s="138" customFormat="1" ht="7.5" customHeight="1">
      <c r="B130" s="1100"/>
      <c r="C130" s="923"/>
      <c r="D130" s="989"/>
      <c r="E130" s="990"/>
      <c r="F130" s="990"/>
      <c r="G130" s="990"/>
      <c r="H130" s="990"/>
      <c r="I130" s="990"/>
      <c r="J130" s="990"/>
      <c r="K130" s="990"/>
      <c r="L130" s="991"/>
      <c r="M130" s="910" t="str">
        <f>M44</f>
        <v>平成30年4月1日
以降のもの</v>
      </c>
      <c r="N130" s="911"/>
      <c r="O130" s="911"/>
      <c r="P130" s="911"/>
      <c r="Q130" s="911"/>
      <c r="R130" s="911"/>
      <c r="S130" s="912"/>
      <c r="T130" s="879">
        <f t="shared" si="0"/>
        <v>0</v>
      </c>
      <c r="U130" s="880"/>
      <c r="V130" s="880"/>
      <c r="W130" s="880"/>
      <c r="X130" s="880"/>
      <c r="Y130" s="880"/>
      <c r="Z130" s="880"/>
      <c r="AA130" s="880"/>
      <c r="AB130" s="880"/>
      <c r="AC130" s="182"/>
      <c r="AD130" s="922"/>
      <c r="AE130" s="923"/>
      <c r="AF130" s="984"/>
      <c r="AG130" s="873">
        <f>AG44</f>
        <v>0</v>
      </c>
      <c r="AH130" s="874"/>
      <c r="AI130" s="874"/>
      <c r="AJ130" s="874"/>
      <c r="AK130" s="874"/>
      <c r="AL130" s="874"/>
      <c r="AM130" s="875"/>
      <c r="AN130" s="183"/>
      <c r="AO130" s="183"/>
      <c r="AP130" s="922">
        <v>9.5</v>
      </c>
      <c r="AQ130" s="1052"/>
      <c r="AR130" s="923"/>
      <c r="AS130" s="867" t="str">
        <f>AS44</f>
        <v/>
      </c>
      <c r="AT130" s="868"/>
      <c r="AU130" s="869"/>
      <c r="AV130" s="873">
        <f>AV44</f>
        <v>0</v>
      </c>
      <c r="AW130" s="874"/>
      <c r="AX130" s="874"/>
      <c r="AY130" s="874"/>
      <c r="AZ130" s="874"/>
      <c r="BA130" s="874"/>
      <c r="BB130" s="874"/>
      <c r="BC130" s="874"/>
      <c r="BD130" s="875"/>
      <c r="BE130" s="180"/>
      <c r="BF130" s="1140"/>
      <c r="BG130" s="864"/>
      <c r="BH130" s="864"/>
      <c r="BI130" s="1079"/>
    </row>
    <row r="131" spans="2:61" s="138" customFormat="1" ht="10.5" customHeight="1">
      <c r="B131" s="973"/>
      <c r="C131" s="925"/>
      <c r="D131" s="992"/>
      <c r="E131" s="993"/>
      <c r="F131" s="993"/>
      <c r="G131" s="993"/>
      <c r="H131" s="993"/>
      <c r="I131" s="993"/>
      <c r="J131" s="993"/>
      <c r="K131" s="993"/>
      <c r="L131" s="994"/>
      <c r="M131" s="913"/>
      <c r="N131" s="914"/>
      <c r="O131" s="914"/>
      <c r="P131" s="914"/>
      <c r="Q131" s="914"/>
      <c r="R131" s="914"/>
      <c r="S131" s="915"/>
      <c r="T131" s="905">
        <f t="shared" si="0"/>
        <v>0</v>
      </c>
      <c r="U131" s="906"/>
      <c r="V131" s="906"/>
      <c r="W131" s="906"/>
      <c r="X131" s="906"/>
      <c r="Y131" s="906"/>
      <c r="Z131" s="906"/>
      <c r="AA131" s="906"/>
      <c r="AB131" s="906"/>
      <c r="AC131" s="174"/>
      <c r="AD131" s="924"/>
      <c r="AE131" s="925"/>
      <c r="AF131" s="985"/>
      <c r="AG131" s="876"/>
      <c r="AH131" s="877"/>
      <c r="AI131" s="877"/>
      <c r="AJ131" s="877"/>
      <c r="AK131" s="877"/>
      <c r="AL131" s="877"/>
      <c r="AM131" s="878"/>
      <c r="AN131" s="907"/>
      <c r="AO131" s="908"/>
      <c r="AP131" s="924"/>
      <c r="AQ131" s="1053"/>
      <c r="AR131" s="925"/>
      <c r="AS131" s="870"/>
      <c r="AT131" s="871"/>
      <c r="AU131" s="872"/>
      <c r="AV131" s="876"/>
      <c r="AW131" s="877"/>
      <c r="AX131" s="877"/>
      <c r="AY131" s="877"/>
      <c r="AZ131" s="877"/>
      <c r="BA131" s="877"/>
      <c r="BB131" s="877"/>
      <c r="BC131" s="877"/>
      <c r="BD131" s="878"/>
      <c r="BE131" s="177"/>
      <c r="BF131" s="1140"/>
      <c r="BG131" s="864"/>
      <c r="BH131" s="864"/>
      <c r="BI131" s="1079"/>
    </row>
    <row r="132" spans="2:61" s="138" customFormat="1" ht="7.5" customHeight="1">
      <c r="B132" s="971">
        <v>38</v>
      </c>
      <c r="C132" s="972"/>
      <c r="D132" s="1110" t="s">
        <v>133</v>
      </c>
      <c r="E132" s="1111"/>
      <c r="F132" s="1111"/>
      <c r="G132" s="1111"/>
      <c r="H132" s="1111"/>
      <c r="I132" s="1111"/>
      <c r="J132" s="1111"/>
      <c r="K132" s="1111"/>
      <c r="L132" s="1112"/>
      <c r="M132" s="881" t="str">
        <f>M46</f>
        <v>平成27年3月31日
以前のもの</v>
      </c>
      <c r="N132" s="882"/>
      <c r="O132" s="882"/>
      <c r="P132" s="882"/>
      <c r="Q132" s="882"/>
      <c r="R132" s="882"/>
      <c r="S132" s="883"/>
      <c r="T132" s="879">
        <f t="shared" si="0"/>
        <v>0</v>
      </c>
      <c r="U132" s="880"/>
      <c r="V132" s="880"/>
      <c r="W132" s="880"/>
      <c r="X132" s="880"/>
      <c r="Y132" s="880"/>
      <c r="Z132" s="880"/>
      <c r="AA132" s="880"/>
      <c r="AB132" s="880"/>
      <c r="AC132" s="1024"/>
      <c r="AD132" s="922">
        <v>22</v>
      </c>
      <c r="AE132" s="923"/>
      <c r="AF132" s="984"/>
      <c r="AG132" s="873">
        <f>AG46</f>
        <v>0</v>
      </c>
      <c r="AH132" s="874"/>
      <c r="AI132" s="874"/>
      <c r="AJ132" s="874"/>
      <c r="AK132" s="874"/>
      <c r="AL132" s="874"/>
      <c r="AM132" s="875"/>
      <c r="AN132" s="1026"/>
      <c r="AO132" s="1027"/>
      <c r="AP132" s="930">
        <v>15</v>
      </c>
      <c r="AQ132" s="1051"/>
      <c r="AR132" s="972"/>
      <c r="AS132" s="867" t="str">
        <f>AS46</f>
        <v/>
      </c>
      <c r="AT132" s="868"/>
      <c r="AU132" s="869"/>
      <c r="AV132" s="873">
        <f>AV46</f>
        <v>0</v>
      </c>
      <c r="AW132" s="874"/>
      <c r="AX132" s="874"/>
      <c r="AY132" s="874"/>
      <c r="AZ132" s="874"/>
      <c r="BA132" s="874"/>
      <c r="BB132" s="874"/>
      <c r="BC132" s="874"/>
      <c r="BD132" s="875"/>
      <c r="BE132" s="1049"/>
      <c r="BF132" s="1140"/>
      <c r="BG132" s="864"/>
      <c r="BH132" s="864"/>
      <c r="BI132" s="1079"/>
    </row>
    <row r="133" spans="2:61" s="138" customFormat="1" ht="10.5" customHeight="1">
      <c r="B133" s="1100"/>
      <c r="C133" s="923"/>
      <c r="D133" s="1113"/>
      <c r="E133" s="1114"/>
      <c r="F133" s="1114"/>
      <c r="G133" s="1114"/>
      <c r="H133" s="1114"/>
      <c r="I133" s="1114"/>
      <c r="J133" s="1114"/>
      <c r="K133" s="1114"/>
      <c r="L133" s="1115"/>
      <c r="M133" s="884"/>
      <c r="N133" s="885"/>
      <c r="O133" s="885"/>
      <c r="P133" s="885"/>
      <c r="Q133" s="885"/>
      <c r="R133" s="885"/>
      <c r="S133" s="886"/>
      <c r="T133" s="905">
        <f t="shared" si="0"/>
        <v>0</v>
      </c>
      <c r="U133" s="906"/>
      <c r="V133" s="906"/>
      <c r="W133" s="906"/>
      <c r="X133" s="906"/>
      <c r="Y133" s="906"/>
      <c r="Z133" s="906"/>
      <c r="AA133" s="906"/>
      <c r="AB133" s="906"/>
      <c r="AC133" s="1025"/>
      <c r="AD133" s="924"/>
      <c r="AE133" s="925"/>
      <c r="AF133" s="985"/>
      <c r="AG133" s="876"/>
      <c r="AH133" s="877"/>
      <c r="AI133" s="877"/>
      <c r="AJ133" s="877"/>
      <c r="AK133" s="877"/>
      <c r="AL133" s="877"/>
      <c r="AM133" s="878"/>
      <c r="AN133" s="1028"/>
      <c r="AO133" s="1029"/>
      <c r="AP133" s="922"/>
      <c r="AQ133" s="1052"/>
      <c r="AR133" s="923"/>
      <c r="AS133" s="870"/>
      <c r="AT133" s="871"/>
      <c r="AU133" s="872"/>
      <c r="AV133" s="876"/>
      <c r="AW133" s="877"/>
      <c r="AX133" s="877"/>
      <c r="AY133" s="877"/>
      <c r="AZ133" s="877"/>
      <c r="BA133" s="877"/>
      <c r="BB133" s="877"/>
      <c r="BC133" s="877"/>
      <c r="BD133" s="878"/>
      <c r="BE133" s="1050"/>
      <c r="BF133" s="1140"/>
      <c r="BG133" s="864"/>
      <c r="BH133" s="864"/>
      <c r="BI133" s="1079"/>
    </row>
    <row r="134" spans="2:61" s="138" customFormat="1" ht="7.5" customHeight="1">
      <c r="B134" s="1100"/>
      <c r="C134" s="923"/>
      <c r="D134" s="1113"/>
      <c r="E134" s="1114"/>
      <c r="F134" s="1114"/>
      <c r="G134" s="1114"/>
      <c r="H134" s="1114"/>
      <c r="I134" s="1114"/>
      <c r="J134" s="1114"/>
      <c r="K134" s="1114"/>
      <c r="L134" s="1115"/>
      <c r="M134" s="910" t="str">
        <f>M48</f>
        <v>平成30年3月31日
以前のもの</v>
      </c>
      <c r="N134" s="911"/>
      <c r="O134" s="911"/>
      <c r="P134" s="911"/>
      <c r="Q134" s="911"/>
      <c r="R134" s="911"/>
      <c r="S134" s="912"/>
      <c r="T134" s="879">
        <f t="shared" si="0"/>
        <v>0</v>
      </c>
      <c r="U134" s="880"/>
      <c r="V134" s="880"/>
      <c r="W134" s="880"/>
      <c r="X134" s="880"/>
      <c r="Y134" s="880"/>
      <c r="Z134" s="880"/>
      <c r="AA134" s="880"/>
      <c r="AB134" s="880"/>
      <c r="AC134" s="178"/>
      <c r="AD134" s="922">
        <v>23</v>
      </c>
      <c r="AE134" s="923"/>
      <c r="AF134" s="984"/>
      <c r="AG134" s="873">
        <f>AG48</f>
        <v>0</v>
      </c>
      <c r="AH134" s="874"/>
      <c r="AI134" s="874"/>
      <c r="AJ134" s="874"/>
      <c r="AK134" s="874"/>
      <c r="AL134" s="874"/>
      <c r="AM134" s="875"/>
      <c r="AN134" s="179"/>
      <c r="AO134" s="178"/>
      <c r="AP134" s="922"/>
      <c r="AQ134" s="1052"/>
      <c r="AR134" s="923"/>
      <c r="AS134" s="867" t="str">
        <f>AS48</f>
        <v/>
      </c>
      <c r="AT134" s="868"/>
      <c r="AU134" s="869"/>
      <c r="AV134" s="873">
        <f>AV48</f>
        <v>0</v>
      </c>
      <c r="AW134" s="874"/>
      <c r="AX134" s="874"/>
      <c r="AY134" s="874"/>
      <c r="AZ134" s="874"/>
      <c r="BA134" s="874"/>
      <c r="BB134" s="874"/>
      <c r="BC134" s="874"/>
      <c r="BD134" s="875"/>
      <c r="BE134" s="865"/>
      <c r="BF134" s="1140"/>
      <c r="BG134" s="864"/>
      <c r="BH134" s="864"/>
      <c r="BI134" s="1079"/>
    </row>
    <row r="135" spans="2:61" s="138" customFormat="1" ht="10.5" customHeight="1">
      <c r="B135" s="1100"/>
      <c r="C135" s="923"/>
      <c r="D135" s="1113"/>
      <c r="E135" s="1114"/>
      <c r="F135" s="1114"/>
      <c r="G135" s="1114"/>
      <c r="H135" s="1114"/>
      <c r="I135" s="1114"/>
      <c r="J135" s="1114"/>
      <c r="K135" s="1114"/>
      <c r="L135" s="1115"/>
      <c r="M135" s="913"/>
      <c r="N135" s="914"/>
      <c r="O135" s="914"/>
      <c r="P135" s="914"/>
      <c r="Q135" s="914"/>
      <c r="R135" s="914"/>
      <c r="S135" s="915"/>
      <c r="T135" s="905">
        <f t="shared" si="0"/>
        <v>0</v>
      </c>
      <c r="U135" s="906"/>
      <c r="V135" s="906"/>
      <c r="W135" s="906"/>
      <c r="X135" s="906"/>
      <c r="Y135" s="906"/>
      <c r="Z135" s="906"/>
      <c r="AA135" s="906"/>
      <c r="AB135" s="906"/>
      <c r="AC135" s="181"/>
      <c r="AD135" s="922"/>
      <c r="AE135" s="923"/>
      <c r="AF135" s="985"/>
      <c r="AG135" s="876"/>
      <c r="AH135" s="877"/>
      <c r="AI135" s="877"/>
      <c r="AJ135" s="877"/>
      <c r="AK135" s="877"/>
      <c r="AL135" s="877"/>
      <c r="AM135" s="878"/>
      <c r="AN135" s="909"/>
      <c r="AO135" s="909"/>
      <c r="AP135" s="922"/>
      <c r="AQ135" s="1052"/>
      <c r="AR135" s="923"/>
      <c r="AS135" s="870"/>
      <c r="AT135" s="871"/>
      <c r="AU135" s="872"/>
      <c r="AV135" s="876"/>
      <c r="AW135" s="877"/>
      <c r="AX135" s="877"/>
      <c r="AY135" s="877"/>
      <c r="AZ135" s="877"/>
      <c r="BA135" s="877"/>
      <c r="BB135" s="877"/>
      <c r="BC135" s="877"/>
      <c r="BD135" s="878"/>
      <c r="BE135" s="866"/>
      <c r="BF135" s="1140"/>
      <c r="BG135" s="864"/>
      <c r="BH135" s="864"/>
      <c r="BI135" s="1079"/>
    </row>
    <row r="136" spans="2:61" s="138" customFormat="1" ht="7.5" customHeight="1">
      <c r="B136" s="1100"/>
      <c r="C136" s="923"/>
      <c r="D136" s="1113"/>
      <c r="E136" s="1114"/>
      <c r="F136" s="1114"/>
      <c r="G136" s="1114"/>
      <c r="H136" s="1114"/>
      <c r="I136" s="1114"/>
      <c r="J136" s="1114"/>
      <c r="K136" s="1114"/>
      <c r="L136" s="1115"/>
      <c r="M136" s="910" t="str">
        <f>M50</f>
        <v>平成30年4月1日
以降のもの</v>
      </c>
      <c r="N136" s="911"/>
      <c r="O136" s="911"/>
      <c r="P136" s="911"/>
      <c r="Q136" s="911"/>
      <c r="R136" s="911"/>
      <c r="S136" s="912"/>
      <c r="T136" s="879">
        <f t="shared" si="0"/>
        <v>0</v>
      </c>
      <c r="U136" s="880"/>
      <c r="V136" s="880"/>
      <c r="W136" s="880"/>
      <c r="X136" s="880"/>
      <c r="Y136" s="880"/>
      <c r="Z136" s="880"/>
      <c r="AA136" s="880"/>
      <c r="AB136" s="880"/>
      <c r="AC136" s="182"/>
      <c r="AD136" s="922"/>
      <c r="AE136" s="923"/>
      <c r="AF136" s="984"/>
      <c r="AG136" s="873">
        <f>AG50</f>
        <v>0</v>
      </c>
      <c r="AH136" s="874"/>
      <c r="AI136" s="874"/>
      <c r="AJ136" s="874"/>
      <c r="AK136" s="874"/>
      <c r="AL136" s="874"/>
      <c r="AM136" s="875"/>
      <c r="AN136" s="183"/>
      <c r="AO136" s="183"/>
      <c r="AP136" s="930">
        <v>12</v>
      </c>
      <c r="AQ136" s="1030"/>
      <c r="AR136" s="931"/>
      <c r="AS136" s="867" t="str">
        <f>AS50</f>
        <v/>
      </c>
      <c r="AT136" s="868"/>
      <c r="AU136" s="869"/>
      <c r="AV136" s="873">
        <f>AV50</f>
        <v>0</v>
      </c>
      <c r="AW136" s="874"/>
      <c r="AX136" s="874"/>
      <c r="AY136" s="874"/>
      <c r="AZ136" s="874"/>
      <c r="BA136" s="874"/>
      <c r="BB136" s="874"/>
      <c r="BC136" s="874"/>
      <c r="BD136" s="875"/>
      <c r="BE136" s="180"/>
      <c r="BF136" s="1140"/>
      <c r="BG136" s="864"/>
      <c r="BH136" s="864"/>
      <c r="BI136" s="1079"/>
    </row>
    <row r="137" spans="2:61" s="138" customFormat="1" ht="10.5" customHeight="1">
      <c r="B137" s="973"/>
      <c r="C137" s="925"/>
      <c r="D137" s="1113"/>
      <c r="E137" s="1114"/>
      <c r="F137" s="1114"/>
      <c r="G137" s="1114"/>
      <c r="H137" s="1114"/>
      <c r="I137" s="1114"/>
      <c r="J137" s="1114"/>
      <c r="K137" s="1114"/>
      <c r="L137" s="1115"/>
      <c r="M137" s="913"/>
      <c r="N137" s="914"/>
      <c r="O137" s="914"/>
      <c r="P137" s="914"/>
      <c r="Q137" s="914"/>
      <c r="R137" s="914"/>
      <c r="S137" s="915"/>
      <c r="T137" s="905">
        <f t="shared" si="0"/>
        <v>0</v>
      </c>
      <c r="U137" s="906"/>
      <c r="V137" s="906"/>
      <c r="W137" s="906"/>
      <c r="X137" s="906"/>
      <c r="Y137" s="906"/>
      <c r="Z137" s="906"/>
      <c r="AA137" s="906"/>
      <c r="AB137" s="906"/>
      <c r="AC137" s="174"/>
      <c r="AD137" s="924"/>
      <c r="AE137" s="925"/>
      <c r="AF137" s="985"/>
      <c r="AG137" s="876"/>
      <c r="AH137" s="877"/>
      <c r="AI137" s="877"/>
      <c r="AJ137" s="877"/>
      <c r="AK137" s="877"/>
      <c r="AL137" s="877"/>
      <c r="AM137" s="878"/>
      <c r="AN137" s="907"/>
      <c r="AO137" s="908"/>
      <c r="AP137" s="932"/>
      <c r="AQ137" s="1031"/>
      <c r="AR137" s="933"/>
      <c r="AS137" s="870"/>
      <c r="AT137" s="871"/>
      <c r="AU137" s="872"/>
      <c r="AV137" s="876"/>
      <c r="AW137" s="877"/>
      <c r="AX137" s="877"/>
      <c r="AY137" s="877"/>
      <c r="AZ137" s="877"/>
      <c r="BA137" s="877"/>
      <c r="BB137" s="877"/>
      <c r="BC137" s="877"/>
      <c r="BD137" s="878"/>
      <c r="BE137" s="177"/>
      <c r="BF137" s="1140"/>
      <c r="BG137" s="864"/>
      <c r="BH137" s="864"/>
      <c r="BI137" s="1079"/>
    </row>
    <row r="138" spans="2:61" s="138" customFormat="1" ht="7.5" customHeight="1">
      <c r="B138" s="971">
        <v>36</v>
      </c>
      <c r="C138" s="972"/>
      <c r="D138" s="1054" t="s">
        <v>100</v>
      </c>
      <c r="E138" s="1055"/>
      <c r="F138" s="1055"/>
      <c r="G138" s="1060" t="s">
        <v>101</v>
      </c>
      <c r="H138" s="1061"/>
      <c r="I138" s="1061"/>
      <c r="J138" s="1061"/>
      <c r="K138" s="1061"/>
      <c r="L138" s="1062"/>
      <c r="M138" s="881" t="str">
        <f>M52</f>
        <v>平成27年3月31日
以前のもの</v>
      </c>
      <c r="N138" s="882"/>
      <c r="O138" s="882"/>
      <c r="P138" s="882"/>
      <c r="Q138" s="882"/>
      <c r="R138" s="882"/>
      <c r="S138" s="883"/>
      <c r="T138" s="879">
        <f t="shared" si="0"/>
        <v>0</v>
      </c>
      <c r="U138" s="880"/>
      <c r="V138" s="880"/>
      <c r="W138" s="880"/>
      <c r="X138" s="880"/>
      <c r="Y138" s="880"/>
      <c r="Z138" s="880"/>
      <c r="AA138" s="880"/>
      <c r="AB138" s="880"/>
      <c r="AC138" s="1024"/>
      <c r="AD138" s="922">
        <v>38</v>
      </c>
      <c r="AE138" s="923"/>
      <c r="AF138" s="984"/>
      <c r="AG138" s="873">
        <f>AG52</f>
        <v>0</v>
      </c>
      <c r="AH138" s="874"/>
      <c r="AI138" s="874"/>
      <c r="AJ138" s="874"/>
      <c r="AK138" s="874"/>
      <c r="AL138" s="874"/>
      <c r="AM138" s="875"/>
      <c r="AN138" s="1026"/>
      <c r="AO138" s="1027"/>
      <c r="AP138" s="930">
        <v>7.5</v>
      </c>
      <c r="AQ138" s="1030"/>
      <c r="AR138" s="931"/>
      <c r="AS138" s="867" t="str">
        <f>AS52</f>
        <v/>
      </c>
      <c r="AT138" s="868"/>
      <c r="AU138" s="869"/>
      <c r="AV138" s="873">
        <f>AV52</f>
        <v>0</v>
      </c>
      <c r="AW138" s="874"/>
      <c r="AX138" s="874"/>
      <c r="AY138" s="874"/>
      <c r="AZ138" s="874"/>
      <c r="BA138" s="874"/>
      <c r="BB138" s="874"/>
      <c r="BC138" s="874"/>
      <c r="BD138" s="875"/>
      <c r="BE138" s="1049"/>
      <c r="BF138" s="1140"/>
      <c r="BG138" s="864"/>
      <c r="BH138" s="864"/>
      <c r="BI138" s="1079"/>
    </row>
    <row r="139" spans="2:61" s="138" customFormat="1" ht="10.5" customHeight="1">
      <c r="B139" s="1100"/>
      <c r="C139" s="923"/>
      <c r="D139" s="1056"/>
      <c r="E139" s="1057"/>
      <c r="F139" s="1057"/>
      <c r="G139" s="1060"/>
      <c r="H139" s="1061"/>
      <c r="I139" s="1061"/>
      <c r="J139" s="1061"/>
      <c r="K139" s="1061"/>
      <c r="L139" s="1062"/>
      <c r="M139" s="884"/>
      <c r="N139" s="885"/>
      <c r="O139" s="885"/>
      <c r="P139" s="885"/>
      <c r="Q139" s="885"/>
      <c r="R139" s="885"/>
      <c r="S139" s="886"/>
      <c r="T139" s="905">
        <f t="shared" si="0"/>
        <v>0</v>
      </c>
      <c r="U139" s="906"/>
      <c r="V139" s="906"/>
      <c r="W139" s="906"/>
      <c r="X139" s="906"/>
      <c r="Y139" s="906"/>
      <c r="Z139" s="906"/>
      <c r="AA139" s="906"/>
      <c r="AB139" s="906"/>
      <c r="AC139" s="1025"/>
      <c r="AD139" s="924"/>
      <c r="AE139" s="925"/>
      <c r="AF139" s="985"/>
      <c r="AG139" s="876"/>
      <c r="AH139" s="877"/>
      <c r="AI139" s="877"/>
      <c r="AJ139" s="877"/>
      <c r="AK139" s="877"/>
      <c r="AL139" s="877"/>
      <c r="AM139" s="878"/>
      <c r="AN139" s="1028"/>
      <c r="AO139" s="1029"/>
      <c r="AP139" s="932"/>
      <c r="AQ139" s="1031"/>
      <c r="AR139" s="933"/>
      <c r="AS139" s="870"/>
      <c r="AT139" s="871"/>
      <c r="AU139" s="872"/>
      <c r="AV139" s="876"/>
      <c r="AW139" s="877"/>
      <c r="AX139" s="877"/>
      <c r="AY139" s="877"/>
      <c r="AZ139" s="877"/>
      <c r="BA139" s="877"/>
      <c r="BB139" s="877"/>
      <c r="BC139" s="877"/>
      <c r="BD139" s="878"/>
      <c r="BE139" s="1050"/>
      <c r="BF139" s="1140"/>
      <c r="BG139" s="864"/>
      <c r="BH139" s="864"/>
      <c r="BI139" s="1079"/>
    </row>
    <row r="140" spans="2:61" s="138" customFormat="1" ht="7.5" customHeight="1">
      <c r="B140" s="1100"/>
      <c r="C140" s="923"/>
      <c r="D140" s="1056"/>
      <c r="E140" s="1057"/>
      <c r="F140" s="1057"/>
      <c r="G140" s="1060"/>
      <c r="H140" s="1061"/>
      <c r="I140" s="1061"/>
      <c r="J140" s="1061"/>
      <c r="K140" s="1061"/>
      <c r="L140" s="1062"/>
      <c r="M140" s="910" t="str">
        <f>M54</f>
        <v>平成30年3月31日
以前のもの</v>
      </c>
      <c r="N140" s="911"/>
      <c r="O140" s="911"/>
      <c r="P140" s="911"/>
      <c r="Q140" s="911"/>
      <c r="R140" s="911"/>
      <c r="S140" s="912"/>
      <c r="T140" s="879">
        <f t="shared" si="0"/>
        <v>0</v>
      </c>
      <c r="U140" s="880"/>
      <c r="V140" s="880"/>
      <c r="W140" s="880"/>
      <c r="X140" s="880"/>
      <c r="Y140" s="880"/>
      <c r="Z140" s="880"/>
      <c r="AA140" s="880"/>
      <c r="AB140" s="880"/>
      <c r="AC140" s="178"/>
      <c r="AD140" s="922">
        <v>40</v>
      </c>
      <c r="AE140" s="923"/>
      <c r="AF140" s="984"/>
      <c r="AG140" s="873">
        <f>AG54</f>
        <v>0</v>
      </c>
      <c r="AH140" s="874"/>
      <c r="AI140" s="874"/>
      <c r="AJ140" s="874"/>
      <c r="AK140" s="874"/>
      <c r="AL140" s="874"/>
      <c r="AM140" s="875"/>
      <c r="AN140" s="179"/>
      <c r="AO140" s="178"/>
      <c r="AP140" s="930">
        <v>6.5</v>
      </c>
      <c r="AQ140" s="1051"/>
      <c r="AR140" s="972"/>
      <c r="AS140" s="867" t="str">
        <f>AS54</f>
        <v/>
      </c>
      <c r="AT140" s="868"/>
      <c r="AU140" s="869"/>
      <c r="AV140" s="873">
        <f>AV54</f>
        <v>0</v>
      </c>
      <c r="AW140" s="874"/>
      <c r="AX140" s="874"/>
      <c r="AY140" s="874"/>
      <c r="AZ140" s="874"/>
      <c r="BA140" s="874"/>
      <c r="BB140" s="874"/>
      <c r="BC140" s="874"/>
      <c r="BD140" s="875"/>
      <c r="BE140" s="865"/>
      <c r="BF140" s="1140"/>
      <c r="BG140" s="864"/>
      <c r="BH140" s="864"/>
      <c r="BI140" s="1079"/>
    </row>
    <row r="141" spans="2:61" s="138" customFormat="1" ht="10.5" customHeight="1">
      <c r="B141" s="1100"/>
      <c r="C141" s="923"/>
      <c r="D141" s="1056"/>
      <c r="E141" s="1057"/>
      <c r="F141" s="1057"/>
      <c r="G141" s="1060"/>
      <c r="H141" s="1061"/>
      <c r="I141" s="1061"/>
      <c r="J141" s="1061"/>
      <c r="K141" s="1061"/>
      <c r="L141" s="1062"/>
      <c r="M141" s="913"/>
      <c r="N141" s="914"/>
      <c r="O141" s="914"/>
      <c r="P141" s="914"/>
      <c r="Q141" s="914"/>
      <c r="R141" s="914"/>
      <c r="S141" s="915"/>
      <c r="T141" s="905">
        <f t="shared" si="0"/>
        <v>0</v>
      </c>
      <c r="U141" s="906"/>
      <c r="V141" s="906"/>
      <c r="W141" s="906"/>
      <c r="X141" s="906"/>
      <c r="Y141" s="906"/>
      <c r="Z141" s="906"/>
      <c r="AA141" s="906"/>
      <c r="AB141" s="906"/>
      <c r="AC141" s="181"/>
      <c r="AD141" s="924"/>
      <c r="AE141" s="925"/>
      <c r="AF141" s="985"/>
      <c r="AG141" s="876"/>
      <c r="AH141" s="877"/>
      <c r="AI141" s="877"/>
      <c r="AJ141" s="877"/>
      <c r="AK141" s="877"/>
      <c r="AL141" s="877"/>
      <c r="AM141" s="878"/>
      <c r="AN141" s="909"/>
      <c r="AO141" s="909"/>
      <c r="AP141" s="922"/>
      <c r="AQ141" s="1052"/>
      <c r="AR141" s="923"/>
      <c r="AS141" s="870"/>
      <c r="AT141" s="871"/>
      <c r="AU141" s="872"/>
      <c r="AV141" s="876"/>
      <c r="AW141" s="877"/>
      <c r="AX141" s="877"/>
      <c r="AY141" s="877"/>
      <c r="AZ141" s="877"/>
      <c r="BA141" s="877"/>
      <c r="BB141" s="877"/>
      <c r="BC141" s="877"/>
      <c r="BD141" s="878"/>
      <c r="BE141" s="866"/>
      <c r="BF141" s="1140"/>
      <c r="BG141" s="864"/>
      <c r="BH141" s="864"/>
      <c r="BI141" s="1079"/>
    </row>
    <row r="142" spans="2:61" s="138" customFormat="1" ht="7.5" customHeight="1">
      <c r="B142" s="1100"/>
      <c r="C142" s="923"/>
      <c r="D142" s="1056"/>
      <c r="E142" s="1057"/>
      <c r="F142" s="1057"/>
      <c r="G142" s="1060"/>
      <c r="H142" s="1061"/>
      <c r="I142" s="1061"/>
      <c r="J142" s="1061"/>
      <c r="K142" s="1061"/>
      <c r="L142" s="1062"/>
      <c r="M142" s="910" t="str">
        <f>M56</f>
        <v>平成30年4月1日
以降のもの</v>
      </c>
      <c r="N142" s="911"/>
      <c r="O142" s="911"/>
      <c r="P142" s="911"/>
      <c r="Q142" s="911"/>
      <c r="R142" s="911"/>
      <c r="S142" s="912"/>
      <c r="T142" s="879">
        <f t="shared" si="0"/>
        <v>0</v>
      </c>
      <c r="U142" s="880"/>
      <c r="V142" s="880"/>
      <c r="W142" s="880"/>
      <c r="X142" s="880"/>
      <c r="Y142" s="880"/>
      <c r="Z142" s="880"/>
      <c r="AA142" s="880"/>
      <c r="AB142" s="880"/>
      <c r="AC142" s="182"/>
      <c r="AD142" s="922">
        <v>38</v>
      </c>
      <c r="AE142" s="923"/>
      <c r="AF142" s="984"/>
      <c r="AG142" s="873">
        <f>AG56</f>
        <v>0</v>
      </c>
      <c r="AH142" s="874"/>
      <c r="AI142" s="874"/>
      <c r="AJ142" s="874"/>
      <c r="AK142" s="874"/>
      <c r="AL142" s="874"/>
      <c r="AM142" s="875"/>
      <c r="AN142" s="183"/>
      <c r="AO142" s="183"/>
      <c r="AP142" s="922"/>
      <c r="AQ142" s="1052"/>
      <c r="AR142" s="923"/>
      <c r="AS142" s="867" t="str">
        <f>AS56</f>
        <v/>
      </c>
      <c r="AT142" s="868"/>
      <c r="AU142" s="869"/>
      <c r="AV142" s="873">
        <f>AV56</f>
        <v>0</v>
      </c>
      <c r="AW142" s="874"/>
      <c r="AX142" s="874"/>
      <c r="AY142" s="874"/>
      <c r="AZ142" s="874"/>
      <c r="BA142" s="874"/>
      <c r="BB142" s="874"/>
      <c r="BC142" s="874"/>
      <c r="BD142" s="875"/>
      <c r="BE142" s="180"/>
      <c r="BF142" s="1140"/>
      <c r="BG142" s="864"/>
      <c r="BH142" s="864"/>
      <c r="BI142" s="1079"/>
    </row>
    <row r="143" spans="2:61" s="138" customFormat="1" ht="10.5" customHeight="1">
      <c r="B143" s="1100"/>
      <c r="C143" s="923"/>
      <c r="D143" s="1056"/>
      <c r="E143" s="1057"/>
      <c r="F143" s="1057"/>
      <c r="G143" s="1060"/>
      <c r="H143" s="1061"/>
      <c r="I143" s="1061"/>
      <c r="J143" s="1061"/>
      <c r="K143" s="1061"/>
      <c r="L143" s="1062"/>
      <c r="M143" s="913"/>
      <c r="N143" s="914"/>
      <c r="O143" s="914"/>
      <c r="P143" s="914"/>
      <c r="Q143" s="914"/>
      <c r="R143" s="914"/>
      <c r="S143" s="915"/>
      <c r="T143" s="905">
        <f t="shared" si="0"/>
        <v>0</v>
      </c>
      <c r="U143" s="906"/>
      <c r="V143" s="906"/>
      <c r="W143" s="906"/>
      <c r="X143" s="906"/>
      <c r="Y143" s="906"/>
      <c r="Z143" s="906"/>
      <c r="AA143" s="906"/>
      <c r="AB143" s="906"/>
      <c r="AC143" s="174"/>
      <c r="AD143" s="924"/>
      <c r="AE143" s="925"/>
      <c r="AF143" s="985"/>
      <c r="AG143" s="876"/>
      <c r="AH143" s="877"/>
      <c r="AI143" s="877"/>
      <c r="AJ143" s="877"/>
      <c r="AK143" s="877"/>
      <c r="AL143" s="877"/>
      <c r="AM143" s="878"/>
      <c r="AN143" s="907"/>
      <c r="AO143" s="908"/>
      <c r="AP143" s="924"/>
      <c r="AQ143" s="1053"/>
      <c r="AR143" s="925"/>
      <c r="AS143" s="870"/>
      <c r="AT143" s="871"/>
      <c r="AU143" s="872"/>
      <c r="AV143" s="876"/>
      <c r="AW143" s="877"/>
      <c r="AX143" s="877"/>
      <c r="AY143" s="877"/>
      <c r="AZ143" s="877"/>
      <c r="BA143" s="877"/>
      <c r="BB143" s="877"/>
      <c r="BC143" s="877"/>
      <c r="BD143" s="878"/>
      <c r="BE143" s="177"/>
      <c r="BF143" s="1140"/>
      <c r="BG143" s="864"/>
      <c r="BH143" s="864"/>
      <c r="BI143" s="1079"/>
    </row>
    <row r="144" spans="2:61" s="138" customFormat="1" ht="7.5" customHeight="1">
      <c r="B144" s="1100"/>
      <c r="C144" s="923"/>
      <c r="D144" s="1056"/>
      <c r="E144" s="1057"/>
      <c r="F144" s="1057"/>
      <c r="G144" s="1060" t="s">
        <v>102</v>
      </c>
      <c r="H144" s="1061"/>
      <c r="I144" s="1061"/>
      <c r="J144" s="1061"/>
      <c r="K144" s="1061"/>
      <c r="L144" s="1062"/>
      <c r="M144" s="881" t="str">
        <f>M58</f>
        <v>平成27年3月31日
以前のもの</v>
      </c>
      <c r="N144" s="882"/>
      <c r="O144" s="882"/>
      <c r="P144" s="882"/>
      <c r="Q144" s="882"/>
      <c r="R144" s="882"/>
      <c r="S144" s="883"/>
      <c r="T144" s="879">
        <f t="shared" si="0"/>
        <v>0</v>
      </c>
      <c r="U144" s="880"/>
      <c r="V144" s="880"/>
      <c r="W144" s="880"/>
      <c r="X144" s="880"/>
      <c r="Y144" s="880"/>
      <c r="Z144" s="880"/>
      <c r="AA144" s="880"/>
      <c r="AB144" s="880"/>
      <c r="AC144" s="1024"/>
      <c r="AD144" s="930">
        <v>21</v>
      </c>
      <c r="AE144" s="931"/>
      <c r="AF144" s="984"/>
      <c r="AG144" s="873">
        <f>AG58</f>
        <v>0</v>
      </c>
      <c r="AH144" s="874"/>
      <c r="AI144" s="874"/>
      <c r="AJ144" s="874"/>
      <c r="AK144" s="874"/>
      <c r="AL144" s="874"/>
      <c r="AM144" s="875"/>
      <c r="AN144" s="1026"/>
      <c r="AO144" s="1027"/>
      <c r="AP144" s="930">
        <v>7.5</v>
      </c>
      <c r="AQ144" s="1030"/>
      <c r="AR144" s="931"/>
      <c r="AS144" s="867" t="str">
        <f>AS58</f>
        <v/>
      </c>
      <c r="AT144" s="868"/>
      <c r="AU144" s="869"/>
      <c r="AV144" s="873">
        <f>AV58</f>
        <v>0</v>
      </c>
      <c r="AW144" s="874"/>
      <c r="AX144" s="874"/>
      <c r="AY144" s="874"/>
      <c r="AZ144" s="874"/>
      <c r="BA144" s="874"/>
      <c r="BB144" s="874"/>
      <c r="BC144" s="874"/>
      <c r="BD144" s="875"/>
      <c r="BE144" s="1049"/>
      <c r="BF144" s="1140"/>
      <c r="BG144" s="864"/>
      <c r="BH144" s="864"/>
      <c r="BI144" s="1079"/>
    </row>
    <row r="145" spans="1:61" s="138" customFormat="1" ht="10.5" customHeight="1">
      <c r="B145" s="1100"/>
      <c r="C145" s="923"/>
      <c r="D145" s="1056"/>
      <c r="E145" s="1057"/>
      <c r="F145" s="1057"/>
      <c r="G145" s="1060"/>
      <c r="H145" s="1061"/>
      <c r="I145" s="1061"/>
      <c r="J145" s="1061"/>
      <c r="K145" s="1061"/>
      <c r="L145" s="1062"/>
      <c r="M145" s="884"/>
      <c r="N145" s="885"/>
      <c r="O145" s="885"/>
      <c r="P145" s="885"/>
      <c r="Q145" s="885"/>
      <c r="R145" s="885"/>
      <c r="S145" s="886"/>
      <c r="T145" s="905">
        <f t="shared" si="0"/>
        <v>0</v>
      </c>
      <c r="U145" s="906"/>
      <c r="V145" s="906"/>
      <c r="W145" s="906"/>
      <c r="X145" s="906"/>
      <c r="Y145" s="906"/>
      <c r="Z145" s="906"/>
      <c r="AA145" s="906"/>
      <c r="AB145" s="906"/>
      <c r="AC145" s="1025"/>
      <c r="AD145" s="932"/>
      <c r="AE145" s="933"/>
      <c r="AF145" s="985"/>
      <c r="AG145" s="876"/>
      <c r="AH145" s="877"/>
      <c r="AI145" s="877"/>
      <c r="AJ145" s="877"/>
      <c r="AK145" s="877"/>
      <c r="AL145" s="877"/>
      <c r="AM145" s="878"/>
      <c r="AN145" s="1028"/>
      <c r="AO145" s="1029"/>
      <c r="AP145" s="932"/>
      <c r="AQ145" s="1031"/>
      <c r="AR145" s="933"/>
      <c r="AS145" s="870"/>
      <c r="AT145" s="871"/>
      <c r="AU145" s="872"/>
      <c r="AV145" s="876"/>
      <c r="AW145" s="877"/>
      <c r="AX145" s="877"/>
      <c r="AY145" s="877"/>
      <c r="AZ145" s="877"/>
      <c r="BA145" s="877"/>
      <c r="BB145" s="877"/>
      <c r="BC145" s="877"/>
      <c r="BD145" s="878"/>
      <c r="BE145" s="1050"/>
      <c r="BF145" s="1140"/>
      <c r="BG145" s="864"/>
      <c r="BH145" s="864"/>
      <c r="BI145" s="1079"/>
    </row>
    <row r="146" spans="1:61" s="138" customFormat="1" ht="7.5" customHeight="1">
      <c r="B146" s="1100"/>
      <c r="C146" s="923"/>
      <c r="D146" s="1056"/>
      <c r="E146" s="1057"/>
      <c r="F146" s="1057"/>
      <c r="G146" s="1060"/>
      <c r="H146" s="1061"/>
      <c r="I146" s="1061"/>
      <c r="J146" s="1061"/>
      <c r="K146" s="1061"/>
      <c r="L146" s="1062"/>
      <c r="M146" s="910" t="str">
        <f>M60</f>
        <v>平成30年3月31日
以前のもの</v>
      </c>
      <c r="N146" s="911"/>
      <c r="O146" s="911"/>
      <c r="P146" s="911"/>
      <c r="Q146" s="911"/>
      <c r="R146" s="911"/>
      <c r="S146" s="912"/>
      <c r="T146" s="879">
        <f t="shared" si="0"/>
        <v>0</v>
      </c>
      <c r="U146" s="880"/>
      <c r="V146" s="880"/>
      <c r="W146" s="880"/>
      <c r="X146" s="880"/>
      <c r="Y146" s="880"/>
      <c r="Z146" s="880"/>
      <c r="AA146" s="880"/>
      <c r="AB146" s="880"/>
      <c r="AC146" s="178"/>
      <c r="AD146" s="930">
        <v>22</v>
      </c>
      <c r="AE146" s="931"/>
      <c r="AF146" s="984"/>
      <c r="AG146" s="873">
        <f>AG60</f>
        <v>0</v>
      </c>
      <c r="AH146" s="874"/>
      <c r="AI146" s="874"/>
      <c r="AJ146" s="874"/>
      <c r="AK146" s="874"/>
      <c r="AL146" s="874"/>
      <c r="AM146" s="875"/>
      <c r="AN146" s="179"/>
      <c r="AO146" s="178"/>
      <c r="AP146" s="930">
        <v>6.5</v>
      </c>
      <c r="AQ146" s="1051"/>
      <c r="AR146" s="972"/>
      <c r="AS146" s="867" t="str">
        <f>AS60</f>
        <v/>
      </c>
      <c r="AT146" s="868"/>
      <c r="AU146" s="869"/>
      <c r="AV146" s="873">
        <f>AV60</f>
        <v>0</v>
      </c>
      <c r="AW146" s="874"/>
      <c r="AX146" s="874"/>
      <c r="AY146" s="874"/>
      <c r="AZ146" s="874"/>
      <c r="BA146" s="874"/>
      <c r="BB146" s="874"/>
      <c r="BC146" s="874"/>
      <c r="BD146" s="875"/>
      <c r="BE146" s="865"/>
      <c r="BF146" s="1140"/>
      <c r="BG146" s="864"/>
      <c r="BH146" s="864"/>
      <c r="BI146" s="1079"/>
    </row>
    <row r="147" spans="1:61" s="138" customFormat="1" ht="10.5" customHeight="1">
      <c r="B147" s="1100"/>
      <c r="C147" s="923"/>
      <c r="D147" s="1056"/>
      <c r="E147" s="1057"/>
      <c r="F147" s="1057"/>
      <c r="G147" s="1060"/>
      <c r="H147" s="1061"/>
      <c r="I147" s="1061"/>
      <c r="J147" s="1061"/>
      <c r="K147" s="1061"/>
      <c r="L147" s="1062"/>
      <c r="M147" s="913"/>
      <c r="N147" s="914"/>
      <c r="O147" s="914"/>
      <c r="P147" s="914"/>
      <c r="Q147" s="914"/>
      <c r="R147" s="914"/>
      <c r="S147" s="915"/>
      <c r="T147" s="905">
        <f t="shared" si="0"/>
        <v>0</v>
      </c>
      <c r="U147" s="906"/>
      <c r="V147" s="906"/>
      <c r="W147" s="906"/>
      <c r="X147" s="906"/>
      <c r="Y147" s="906"/>
      <c r="Z147" s="906"/>
      <c r="AA147" s="906"/>
      <c r="AB147" s="906"/>
      <c r="AC147" s="181"/>
      <c r="AD147" s="932"/>
      <c r="AE147" s="933"/>
      <c r="AF147" s="985"/>
      <c r="AG147" s="876"/>
      <c r="AH147" s="877"/>
      <c r="AI147" s="877"/>
      <c r="AJ147" s="877"/>
      <c r="AK147" s="877"/>
      <c r="AL147" s="877"/>
      <c r="AM147" s="878"/>
      <c r="AN147" s="909"/>
      <c r="AO147" s="909"/>
      <c r="AP147" s="922"/>
      <c r="AQ147" s="1052"/>
      <c r="AR147" s="923"/>
      <c r="AS147" s="870"/>
      <c r="AT147" s="871"/>
      <c r="AU147" s="872"/>
      <c r="AV147" s="876"/>
      <c r="AW147" s="877"/>
      <c r="AX147" s="877"/>
      <c r="AY147" s="877"/>
      <c r="AZ147" s="877"/>
      <c r="BA147" s="877"/>
      <c r="BB147" s="877"/>
      <c r="BC147" s="877"/>
      <c r="BD147" s="878"/>
      <c r="BE147" s="866"/>
      <c r="BF147" s="1140"/>
      <c r="BG147" s="864"/>
      <c r="BH147" s="864"/>
      <c r="BI147" s="1079"/>
    </row>
    <row r="148" spans="1:61" s="138" customFormat="1" ht="7.5" customHeight="1">
      <c r="B148" s="1100"/>
      <c r="C148" s="923"/>
      <c r="D148" s="1056"/>
      <c r="E148" s="1057"/>
      <c r="F148" s="1057"/>
      <c r="G148" s="1060"/>
      <c r="H148" s="1061"/>
      <c r="I148" s="1061"/>
      <c r="J148" s="1061"/>
      <c r="K148" s="1061"/>
      <c r="L148" s="1062"/>
      <c r="M148" s="910" t="str">
        <f>M62</f>
        <v>平成30年4月1日
以降のもの</v>
      </c>
      <c r="N148" s="911"/>
      <c r="O148" s="911"/>
      <c r="P148" s="911"/>
      <c r="Q148" s="911"/>
      <c r="R148" s="911"/>
      <c r="S148" s="912"/>
      <c r="T148" s="879">
        <f t="shared" si="0"/>
        <v>0</v>
      </c>
      <c r="U148" s="880"/>
      <c r="V148" s="880"/>
      <c r="W148" s="880"/>
      <c r="X148" s="880"/>
      <c r="Y148" s="880"/>
      <c r="Z148" s="880"/>
      <c r="AA148" s="880"/>
      <c r="AB148" s="880"/>
      <c r="AC148" s="182"/>
      <c r="AD148" s="922">
        <v>21</v>
      </c>
      <c r="AE148" s="923"/>
      <c r="AF148" s="984"/>
      <c r="AG148" s="873">
        <f>AG62</f>
        <v>0</v>
      </c>
      <c r="AH148" s="874"/>
      <c r="AI148" s="874"/>
      <c r="AJ148" s="874"/>
      <c r="AK148" s="874"/>
      <c r="AL148" s="874"/>
      <c r="AM148" s="875"/>
      <c r="AN148" s="183"/>
      <c r="AO148" s="183"/>
      <c r="AP148" s="922"/>
      <c r="AQ148" s="1052"/>
      <c r="AR148" s="923"/>
      <c r="AS148" s="867" t="str">
        <f>AS62</f>
        <v/>
      </c>
      <c r="AT148" s="868"/>
      <c r="AU148" s="869"/>
      <c r="AV148" s="873">
        <f>AV62</f>
        <v>0</v>
      </c>
      <c r="AW148" s="874"/>
      <c r="AX148" s="874"/>
      <c r="AY148" s="874"/>
      <c r="AZ148" s="874"/>
      <c r="BA148" s="874"/>
      <c r="BB148" s="874"/>
      <c r="BC148" s="874"/>
      <c r="BD148" s="875"/>
      <c r="BE148" s="180"/>
      <c r="BF148" s="1140"/>
      <c r="BG148" s="864"/>
      <c r="BH148" s="864"/>
      <c r="BI148" s="1079"/>
    </row>
    <row r="149" spans="1:61" s="138" customFormat="1" ht="10.5" customHeight="1">
      <c r="B149" s="973"/>
      <c r="C149" s="925"/>
      <c r="D149" s="1058"/>
      <c r="E149" s="1059"/>
      <c r="F149" s="1059"/>
      <c r="G149" s="1060"/>
      <c r="H149" s="1061"/>
      <c r="I149" s="1061"/>
      <c r="J149" s="1061"/>
      <c r="K149" s="1061"/>
      <c r="L149" s="1062"/>
      <c r="M149" s="913"/>
      <c r="N149" s="914"/>
      <c r="O149" s="914"/>
      <c r="P149" s="914"/>
      <c r="Q149" s="914"/>
      <c r="R149" s="914"/>
      <c r="S149" s="915"/>
      <c r="T149" s="905">
        <f t="shared" si="0"/>
        <v>0</v>
      </c>
      <c r="U149" s="906"/>
      <c r="V149" s="906"/>
      <c r="W149" s="906"/>
      <c r="X149" s="906"/>
      <c r="Y149" s="906"/>
      <c r="Z149" s="906"/>
      <c r="AA149" s="906"/>
      <c r="AB149" s="906"/>
      <c r="AC149" s="174"/>
      <c r="AD149" s="924"/>
      <c r="AE149" s="925"/>
      <c r="AF149" s="985"/>
      <c r="AG149" s="876"/>
      <c r="AH149" s="877"/>
      <c r="AI149" s="877"/>
      <c r="AJ149" s="877"/>
      <c r="AK149" s="877"/>
      <c r="AL149" s="877"/>
      <c r="AM149" s="878"/>
      <c r="AN149" s="907"/>
      <c r="AO149" s="908"/>
      <c r="AP149" s="924"/>
      <c r="AQ149" s="1053"/>
      <c r="AR149" s="925"/>
      <c r="AS149" s="870"/>
      <c r="AT149" s="871"/>
      <c r="AU149" s="872"/>
      <c r="AV149" s="876"/>
      <c r="AW149" s="877"/>
      <c r="AX149" s="877"/>
      <c r="AY149" s="877"/>
      <c r="AZ149" s="877"/>
      <c r="BA149" s="877"/>
      <c r="BB149" s="877"/>
      <c r="BC149" s="877"/>
      <c r="BD149" s="878"/>
      <c r="BE149" s="177"/>
      <c r="BF149" s="1140"/>
      <c r="BG149" s="864"/>
      <c r="BH149" s="864"/>
      <c r="BI149" s="1079"/>
    </row>
    <row r="150" spans="1:61" s="138" customFormat="1" ht="7.5" customHeight="1">
      <c r="B150" s="997">
        <v>37</v>
      </c>
      <c r="C150" s="998"/>
      <c r="D150" s="986" t="s">
        <v>123</v>
      </c>
      <c r="E150" s="987"/>
      <c r="F150" s="987"/>
      <c r="G150" s="987"/>
      <c r="H150" s="987"/>
      <c r="I150" s="987"/>
      <c r="J150" s="987"/>
      <c r="K150" s="987"/>
      <c r="L150" s="988"/>
      <c r="M150" s="881" t="str">
        <f>M64</f>
        <v>平成27年3月31日
以前のもの</v>
      </c>
      <c r="N150" s="882"/>
      <c r="O150" s="882"/>
      <c r="P150" s="882"/>
      <c r="Q150" s="882"/>
      <c r="R150" s="882"/>
      <c r="S150" s="883"/>
      <c r="T150" s="879">
        <f t="shared" si="0"/>
        <v>0</v>
      </c>
      <c r="U150" s="880"/>
      <c r="V150" s="880"/>
      <c r="W150" s="880"/>
      <c r="X150" s="880"/>
      <c r="Y150" s="880"/>
      <c r="Z150" s="880"/>
      <c r="AA150" s="880"/>
      <c r="AB150" s="880"/>
      <c r="AC150" s="1024"/>
      <c r="AD150" s="930">
        <v>23</v>
      </c>
      <c r="AE150" s="931"/>
      <c r="AF150" s="984"/>
      <c r="AG150" s="873">
        <f>AG64</f>
        <v>0</v>
      </c>
      <c r="AH150" s="874"/>
      <c r="AI150" s="874"/>
      <c r="AJ150" s="874"/>
      <c r="AK150" s="874"/>
      <c r="AL150" s="874"/>
      <c r="AM150" s="875"/>
      <c r="AN150" s="1026"/>
      <c r="AO150" s="1027"/>
      <c r="AP150" s="930">
        <v>19</v>
      </c>
      <c r="AQ150" s="1051"/>
      <c r="AR150" s="972"/>
      <c r="AS150" s="867" t="str">
        <f>AS64</f>
        <v/>
      </c>
      <c r="AT150" s="868"/>
      <c r="AU150" s="869"/>
      <c r="AV150" s="873">
        <f>AV64</f>
        <v>0</v>
      </c>
      <c r="AW150" s="874"/>
      <c r="AX150" s="874"/>
      <c r="AY150" s="874"/>
      <c r="AZ150" s="874"/>
      <c r="BA150" s="874"/>
      <c r="BB150" s="874"/>
      <c r="BC150" s="874"/>
      <c r="BD150" s="875"/>
      <c r="BE150" s="1049"/>
      <c r="BF150" s="1140"/>
      <c r="BG150" s="864"/>
      <c r="BH150" s="864"/>
      <c r="BI150" s="1079"/>
    </row>
    <row r="151" spans="1:61" s="138" customFormat="1" ht="10.5" customHeight="1">
      <c r="B151" s="999"/>
      <c r="C151" s="1000"/>
      <c r="D151" s="989"/>
      <c r="E151" s="990"/>
      <c r="F151" s="990"/>
      <c r="G151" s="990"/>
      <c r="H151" s="990"/>
      <c r="I151" s="990"/>
      <c r="J151" s="990"/>
      <c r="K151" s="990"/>
      <c r="L151" s="991"/>
      <c r="M151" s="884"/>
      <c r="N151" s="885"/>
      <c r="O151" s="885"/>
      <c r="P151" s="885"/>
      <c r="Q151" s="885"/>
      <c r="R151" s="885"/>
      <c r="S151" s="886"/>
      <c r="T151" s="905">
        <f t="shared" si="0"/>
        <v>0</v>
      </c>
      <c r="U151" s="906"/>
      <c r="V151" s="906"/>
      <c r="W151" s="906"/>
      <c r="X151" s="906"/>
      <c r="Y151" s="906"/>
      <c r="Z151" s="906"/>
      <c r="AA151" s="906"/>
      <c r="AB151" s="906"/>
      <c r="AC151" s="1025"/>
      <c r="AD151" s="932"/>
      <c r="AE151" s="933"/>
      <c r="AF151" s="985"/>
      <c r="AG151" s="876"/>
      <c r="AH151" s="877"/>
      <c r="AI151" s="877"/>
      <c r="AJ151" s="877"/>
      <c r="AK151" s="877"/>
      <c r="AL151" s="877"/>
      <c r="AM151" s="878"/>
      <c r="AN151" s="1028"/>
      <c r="AO151" s="1029"/>
      <c r="AP151" s="922"/>
      <c r="AQ151" s="1052"/>
      <c r="AR151" s="923"/>
      <c r="AS151" s="870"/>
      <c r="AT151" s="871"/>
      <c r="AU151" s="872"/>
      <c r="AV151" s="876"/>
      <c r="AW151" s="877"/>
      <c r="AX151" s="877"/>
      <c r="AY151" s="877"/>
      <c r="AZ151" s="877"/>
      <c r="BA151" s="877"/>
      <c r="BB151" s="877"/>
      <c r="BC151" s="877"/>
      <c r="BD151" s="878"/>
      <c r="BE151" s="1050"/>
      <c r="BF151" s="1140"/>
      <c r="BG151" s="864"/>
      <c r="BH151" s="864"/>
      <c r="BI151" s="1079"/>
    </row>
    <row r="152" spans="1:61" s="138" customFormat="1" ht="7.5" customHeight="1">
      <c r="B152" s="999"/>
      <c r="C152" s="1000"/>
      <c r="D152" s="989"/>
      <c r="E152" s="990"/>
      <c r="F152" s="990"/>
      <c r="G152" s="990"/>
      <c r="H152" s="990"/>
      <c r="I152" s="990"/>
      <c r="J152" s="990"/>
      <c r="K152" s="990"/>
      <c r="L152" s="991"/>
      <c r="M152" s="910" t="str">
        <f>M66</f>
        <v>平成30年3月31日
以前のもの</v>
      </c>
      <c r="N152" s="911"/>
      <c r="O152" s="911"/>
      <c r="P152" s="911"/>
      <c r="Q152" s="911"/>
      <c r="R152" s="911"/>
      <c r="S152" s="912"/>
      <c r="T152" s="879">
        <f t="shared" si="0"/>
        <v>0</v>
      </c>
      <c r="U152" s="880"/>
      <c r="V152" s="880"/>
      <c r="W152" s="880"/>
      <c r="X152" s="880"/>
      <c r="Y152" s="880"/>
      <c r="Z152" s="880"/>
      <c r="AA152" s="880"/>
      <c r="AB152" s="880"/>
      <c r="AC152" s="178"/>
      <c r="AD152" s="930">
        <v>24</v>
      </c>
      <c r="AE152" s="972"/>
      <c r="AF152" s="984"/>
      <c r="AG152" s="873">
        <f>AG66</f>
        <v>0</v>
      </c>
      <c r="AH152" s="874"/>
      <c r="AI152" s="874"/>
      <c r="AJ152" s="874"/>
      <c r="AK152" s="874"/>
      <c r="AL152" s="874"/>
      <c r="AM152" s="875"/>
      <c r="AN152" s="179"/>
      <c r="AO152" s="178"/>
      <c r="AP152" s="930">
        <v>17</v>
      </c>
      <c r="AQ152" s="1030"/>
      <c r="AR152" s="931"/>
      <c r="AS152" s="867" t="str">
        <f>AS66</f>
        <v/>
      </c>
      <c r="AT152" s="868"/>
      <c r="AU152" s="869"/>
      <c r="AV152" s="873">
        <f>AV66</f>
        <v>0</v>
      </c>
      <c r="AW152" s="874"/>
      <c r="AX152" s="874"/>
      <c r="AY152" s="874"/>
      <c r="AZ152" s="874"/>
      <c r="BA152" s="874"/>
      <c r="BB152" s="874"/>
      <c r="BC152" s="874"/>
      <c r="BD152" s="875"/>
      <c r="BE152" s="865"/>
      <c r="BF152" s="1140"/>
      <c r="BG152" s="864"/>
      <c r="BH152" s="864"/>
      <c r="BI152" s="1079"/>
    </row>
    <row r="153" spans="1:61" s="138" customFormat="1" ht="10.5" customHeight="1">
      <c r="B153" s="999"/>
      <c r="C153" s="1000"/>
      <c r="D153" s="989"/>
      <c r="E153" s="990"/>
      <c r="F153" s="990"/>
      <c r="G153" s="990"/>
      <c r="H153" s="990"/>
      <c r="I153" s="990"/>
      <c r="J153" s="990"/>
      <c r="K153" s="990"/>
      <c r="L153" s="991"/>
      <c r="M153" s="913"/>
      <c r="N153" s="914"/>
      <c r="O153" s="914"/>
      <c r="P153" s="914"/>
      <c r="Q153" s="914"/>
      <c r="R153" s="914"/>
      <c r="S153" s="915"/>
      <c r="T153" s="905">
        <f t="shared" si="0"/>
        <v>0</v>
      </c>
      <c r="U153" s="906"/>
      <c r="V153" s="906"/>
      <c r="W153" s="906"/>
      <c r="X153" s="906"/>
      <c r="Y153" s="906"/>
      <c r="Z153" s="906"/>
      <c r="AA153" s="906"/>
      <c r="AB153" s="906"/>
      <c r="AC153" s="181"/>
      <c r="AD153" s="922"/>
      <c r="AE153" s="923"/>
      <c r="AF153" s="985"/>
      <c r="AG153" s="876"/>
      <c r="AH153" s="877"/>
      <c r="AI153" s="877"/>
      <c r="AJ153" s="877"/>
      <c r="AK153" s="877"/>
      <c r="AL153" s="877"/>
      <c r="AM153" s="878"/>
      <c r="AN153" s="909"/>
      <c r="AO153" s="909"/>
      <c r="AP153" s="932"/>
      <c r="AQ153" s="1031"/>
      <c r="AR153" s="933"/>
      <c r="AS153" s="870"/>
      <c r="AT153" s="871"/>
      <c r="AU153" s="872"/>
      <c r="AV153" s="876"/>
      <c r="AW153" s="877"/>
      <c r="AX153" s="877"/>
      <c r="AY153" s="877"/>
      <c r="AZ153" s="877"/>
      <c r="BA153" s="877"/>
      <c r="BB153" s="877"/>
      <c r="BC153" s="877"/>
      <c r="BD153" s="878"/>
      <c r="BE153" s="866"/>
      <c r="BF153" s="1140"/>
      <c r="BG153" s="864"/>
      <c r="BH153" s="864"/>
      <c r="BI153" s="1079"/>
    </row>
    <row r="154" spans="1:61" s="138" customFormat="1" ht="7.5" customHeight="1">
      <c r="B154" s="1001"/>
      <c r="C154" s="1002"/>
      <c r="D154" s="989"/>
      <c r="E154" s="990"/>
      <c r="F154" s="990"/>
      <c r="G154" s="990"/>
      <c r="H154" s="990"/>
      <c r="I154" s="990"/>
      <c r="J154" s="990"/>
      <c r="K154" s="990"/>
      <c r="L154" s="991"/>
      <c r="M154" s="910" t="str">
        <f>M68</f>
        <v>平成30年4月1日
以降のもの</v>
      </c>
      <c r="N154" s="911"/>
      <c r="O154" s="911"/>
      <c r="P154" s="911"/>
      <c r="Q154" s="911"/>
      <c r="R154" s="911"/>
      <c r="S154" s="912"/>
      <c r="T154" s="879">
        <f t="shared" si="0"/>
        <v>0</v>
      </c>
      <c r="U154" s="880"/>
      <c r="V154" s="880"/>
      <c r="W154" s="880"/>
      <c r="X154" s="880"/>
      <c r="Y154" s="880"/>
      <c r="Z154" s="880"/>
      <c r="AA154" s="880"/>
      <c r="AB154" s="880"/>
      <c r="AC154" s="182"/>
      <c r="AD154" s="922"/>
      <c r="AE154" s="923"/>
      <c r="AF154" s="984"/>
      <c r="AG154" s="873">
        <f>AG68</f>
        <v>0</v>
      </c>
      <c r="AH154" s="874"/>
      <c r="AI154" s="874"/>
      <c r="AJ154" s="874"/>
      <c r="AK154" s="874"/>
      <c r="AL154" s="874"/>
      <c r="AM154" s="875"/>
      <c r="AN154" s="183"/>
      <c r="AO154" s="183"/>
      <c r="AP154" s="930">
        <v>15</v>
      </c>
      <c r="AQ154" s="1030"/>
      <c r="AR154" s="931"/>
      <c r="AS154" s="867" t="str">
        <f>AS68</f>
        <v/>
      </c>
      <c r="AT154" s="868"/>
      <c r="AU154" s="869"/>
      <c r="AV154" s="873">
        <f>AV68</f>
        <v>0</v>
      </c>
      <c r="AW154" s="874"/>
      <c r="AX154" s="874"/>
      <c r="AY154" s="874"/>
      <c r="AZ154" s="874"/>
      <c r="BA154" s="874"/>
      <c r="BB154" s="874"/>
      <c r="BC154" s="874"/>
      <c r="BD154" s="875"/>
      <c r="BE154" s="180"/>
      <c r="BF154" s="1140"/>
      <c r="BG154" s="864"/>
      <c r="BH154" s="864"/>
      <c r="BI154" s="1079"/>
    </row>
    <row r="155" spans="1:61" s="138" customFormat="1" ht="10.5" customHeight="1">
      <c r="B155" s="1003"/>
      <c r="C155" s="1004"/>
      <c r="D155" s="992"/>
      <c r="E155" s="993"/>
      <c r="F155" s="993"/>
      <c r="G155" s="993"/>
      <c r="H155" s="993"/>
      <c r="I155" s="993"/>
      <c r="J155" s="993"/>
      <c r="K155" s="993"/>
      <c r="L155" s="994"/>
      <c r="M155" s="913"/>
      <c r="N155" s="914"/>
      <c r="O155" s="914"/>
      <c r="P155" s="914"/>
      <c r="Q155" s="914"/>
      <c r="R155" s="914"/>
      <c r="S155" s="915"/>
      <c r="T155" s="905">
        <f t="shared" si="0"/>
        <v>0</v>
      </c>
      <c r="U155" s="906"/>
      <c r="V155" s="906"/>
      <c r="W155" s="906"/>
      <c r="X155" s="906"/>
      <c r="Y155" s="906"/>
      <c r="Z155" s="906"/>
      <c r="AA155" s="906"/>
      <c r="AB155" s="906"/>
      <c r="AC155" s="174"/>
      <c r="AD155" s="924"/>
      <c r="AE155" s="925"/>
      <c r="AF155" s="985"/>
      <c r="AG155" s="876"/>
      <c r="AH155" s="877"/>
      <c r="AI155" s="877"/>
      <c r="AJ155" s="877"/>
      <c r="AK155" s="877"/>
      <c r="AL155" s="877"/>
      <c r="AM155" s="878"/>
      <c r="AN155" s="907"/>
      <c r="AO155" s="908"/>
      <c r="AP155" s="932"/>
      <c r="AQ155" s="1031"/>
      <c r="AR155" s="933"/>
      <c r="AS155" s="870"/>
      <c r="AT155" s="871"/>
      <c r="AU155" s="872"/>
      <c r="AV155" s="876"/>
      <c r="AW155" s="877"/>
      <c r="AX155" s="877"/>
      <c r="AY155" s="877"/>
      <c r="AZ155" s="877"/>
      <c r="BA155" s="877"/>
      <c r="BB155" s="877"/>
      <c r="BC155" s="877"/>
      <c r="BD155" s="878"/>
      <c r="BE155" s="177"/>
      <c r="BF155" s="1140"/>
      <c r="BG155" s="864"/>
      <c r="BH155" s="864"/>
      <c r="BI155" s="1079"/>
    </row>
    <row r="156" spans="1:61" s="138" customFormat="1" ht="7.5" customHeight="1">
      <c r="A156" s="169"/>
      <c r="B156" s="971"/>
      <c r="C156" s="972"/>
      <c r="D156" s="974"/>
      <c r="E156" s="975"/>
      <c r="F156" s="975"/>
      <c r="G156" s="975"/>
      <c r="H156" s="975"/>
      <c r="I156" s="975"/>
      <c r="J156" s="975"/>
      <c r="K156" s="975"/>
      <c r="L156" s="976"/>
      <c r="M156" s="916" t="str">
        <f>M70</f>
        <v>平成19年3月31日
以前のもの</v>
      </c>
      <c r="N156" s="917"/>
      <c r="O156" s="917"/>
      <c r="P156" s="917"/>
      <c r="Q156" s="917"/>
      <c r="R156" s="917"/>
      <c r="S156" s="918"/>
      <c r="T156" s="1019">
        <f t="shared" si="0"/>
        <v>0</v>
      </c>
      <c r="U156" s="1020"/>
      <c r="V156" s="1020"/>
      <c r="W156" s="1020"/>
      <c r="X156" s="1020"/>
      <c r="Y156" s="1020"/>
      <c r="Z156" s="1020"/>
      <c r="AA156" s="1020"/>
      <c r="AB156" s="1020"/>
      <c r="AC156" s="170"/>
      <c r="AD156" s="810"/>
      <c r="AE156" s="820"/>
      <c r="AF156" s="984" t="s">
        <v>230</v>
      </c>
      <c r="AG156" s="873">
        <f>AG70</f>
        <v>0</v>
      </c>
      <c r="AH156" s="874"/>
      <c r="AI156" s="874"/>
      <c r="AJ156" s="874"/>
      <c r="AK156" s="874"/>
      <c r="AL156" s="874"/>
      <c r="AM156" s="875"/>
      <c r="AN156" s="171"/>
      <c r="AO156" s="172"/>
      <c r="AP156" s="1043"/>
      <c r="AQ156" s="1044"/>
      <c r="AR156" s="1045"/>
      <c r="AS156" s="867">
        <f>AS70</f>
        <v>0</v>
      </c>
      <c r="AT156" s="868"/>
      <c r="AU156" s="869"/>
      <c r="AV156" s="873">
        <f>AV70</f>
        <v>0</v>
      </c>
      <c r="AW156" s="874"/>
      <c r="AX156" s="874"/>
      <c r="AY156" s="874"/>
      <c r="AZ156" s="874"/>
      <c r="BA156" s="874"/>
      <c r="BB156" s="874"/>
      <c r="BC156" s="874"/>
      <c r="BD156" s="875"/>
      <c r="BE156" s="173"/>
      <c r="BF156" s="1140"/>
      <c r="BG156" s="864"/>
      <c r="BH156" s="864"/>
      <c r="BI156" s="1079"/>
    </row>
    <row r="157" spans="1:61" s="138" customFormat="1" ht="10.5" customHeight="1">
      <c r="A157" s="169"/>
      <c r="B157" s="973"/>
      <c r="C157" s="925"/>
      <c r="D157" s="977"/>
      <c r="E157" s="978"/>
      <c r="F157" s="978"/>
      <c r="G157" s="978"/>
      <c r="H157" s="978"/>
      <c r="I157" s="978"/>
      <c r="J157" s="978"/>
      <c r="K157" s="978"/>
      <c r="L157" s="979"/>
      <c r="M157" s="919"/>
      <c r="N157" s="920"/>
      <c r="O157" s="920"/>
      <c r="P157" s="920"/>
      <c r="Q157" s="920"/>
      <c r="R157" s="920"/>
      <c r="S157" s="921"/>
      <c r="T157" s="905">
        <f t="shared" si="0"/>
        <v>0</v>
      </c>
      <c r="U157" s="906"/>
      <c r="V157" s="906"/>
      <c r="W157" s="906"/>
      <c r="X157" s="906"/>
      <c r="Y157" s="906"/>
      <c r="Z157" s="906"/>
      <c r="AA157" s="906"/>
      <c r="AB157" s="906"/>
      <c r="AC157" s="189"/>
      <c r="AD157" s="1017"/>
      <c r="AE157" s="1018"/>
      <c r="AF157" s="985"/>
      <c r="AG157" s="876"/>
      <c r="AH157" s="877"/>
      <c r="AI157" s="877"/>
      <c r="AJ157" s="877"/>
      <c r="AK157" s="877"/>
      <c r="AL157" s="877"/>
      <c r="AM157" s="878"/>
      <c r="AN157" s="175"/>
      <c r="AO157" s="176"/>
      <c r="AP157" s="1046"/>
      <c r="AQ157" s="1047"/>
      <c r="AR157" s="1048"/>
      <c r="AS157" s="870"/>
      <c r="AT157" s="871"/>
      <c r="AU157" s="872"/>
      <c r="AV157" s="876"/>
      <c r="AW157" s="877"/>
      <c r="AX157" s="877"/>
      <c r="AY157" s="877"/>
      <c r="AZ157" s="877"/>
      <c r="BA157" s="877"/>
      <c r="BB157" s="877"/>
      <c r="BC157" s="877"/>
      <c r="BD157" s="878"/>
      <c r="BE157" s="177"/>
      <c r="BF157" s="1140"/>
      <c r="BG157" s="864"/>
      <c r="BH157" s="864"/>
      <c r="BI157" s="1079"/>
    </row>
    <row r="158" spans="1:61" s="138" customFormat="1" ht="18" customHeight="1">
      <c r="B158" s="1005"/>
      <c r="C158" s="1006"/>
      <c r="D158" s="1007" t="s">
        <v>103</v>
      </c>
      <c r="E158" s="1008"/>
      <c r="F158" s="1008"/>
      <c r="G158" s="1008"/>
      <c r="H158" s="1008"/>
      <c r="I158" s="1008"/>
      <c r="J158" s="1008"/>
      <c r="K158" s="1008"/>
      <c r="L158" s="1009"/>
      <c r="M158" s="1010"/>
      <c r="N158" s="1011"/>
      <c r="O158" s="1011"/>
      <c r="P158" s="1011"/>
      <c r="Q158" s="1011"/>
      <c r="R158" s="1011"/>
      <c r="S158" s="1006"/>
      <c r="T158" s="1012">
        <f>T72</f>
        <v>0</v>
      </c>
      <c r="U158" s="1013"/>
      <c r="V158" s="1013"/>
      <c r="W158" s="1013"/>
      <c r="X158" s="1013"/>
      <c r="Y158" s="1013"/>
      <c r="Z158" s="1013"/>
      <c r="AA158" s="1013"/>
      <c r="AB158" s="1014"/>
      <c r="AC158" s="147"/>
      <c r="AD158" s="1015"/>
      <c r="AE158" s="1016"/>
      <c r="AF158" s="145"/>
      <c r="AG158" s="1038">
        <f>AG72</f>
        <v>0</v>
      </c>
      <c r="AH158" s="1039"/>
      <c r="AI158" s="1039"/>
      <c r="AJ158" s="1039"/>
      <c r="AK158" s="1039"/>
      <c r="AL158" s="1039"/>
      <c r="AM158" s="1040"/>
      <c r="AN158" s="1041"/>
      <c r="AO158" s="1042"/>
      <c r="AP158" s="1021"/>
      <c r="AQ158" s="1022"/>
      <c r="AR158" s="1023"/>
      <c r="AS158" s="1021"/>
      <c r="AT158" s="1022"/>
      <c r="AU158" s="1023"/>
      <c r="AV158" s="1038">
        <f>AV72</f>
        <v>0</v>
      </c>
      <c r="AW158" s="1039"/>
      <c r="AX158" s="1039"/>
      <c r="AY158" s="1039"/>
      <c r="AZ158" s="1039"/>
      <c r="BA158" s="1039"/>
      <c r="BB158" s="1039"/>
      <c r="BC158" s="1039"/>
      <c r="BD158" s="1040"/>
      <c r="BE158" s="146"/>
      <c r="BF158" s="1140"/>
      <c r="BG158" s="864"/>
      <c r="BH158" s="864"/>
      <c r="BI158" s="1079"/>
    </row>
    <row r="159" spans="1:61" s="138" customFormat="1" ht="18" customHeight="1">
      <c r="AE159" s="148"/>
      <c r="AF159" s="247" t="s">
        <v>231</v>
      </c>
      <c r="AG159" s="1036" t="s">
        <v>232</v>
      </c>
      <c r="AH159" s="1036"/>
      <c r="AI159" s="1036"/>
      <c r="AJ159" s="1036"/>
      <c r="AK159" s="1036"/>
      <c r="AL159" s="1036"/>
      <c r="AM159" s="1036"/>
      <c r="AN159" s="1036"/>
      <c r="AO159" s="1037"/>
      <c r="AP159" s="248" t="s">
        <v>241</v>
      </c>
      <c r="AQ159" s="1032" t="s">
        <v>104</v>
      </c>
      <c r="AR159" s="1032"/>
      <c r="AS159" s="1032"/>
      <c r="AT159" s="1032"/>
      <c r="AU159" s="1033"/>
      <c r="AV159" s="1034" t="s">
        <v>243</v>
      </c>
      <c r="AW159" s="1034"/>
      <c r="AX159" s="1034"/>
      <c r="AY159" s="1034"/>
      <c r="AZ159" s="1034"/>
      <c r="BA159" s="1034"/>
      <c r="BB159" s="1034"/>
      <c r="BC159" s="1034"/>
      <c r="BD159" s="1034"/>
      <c r="BE159" s="1035"/>
      <c r="BF159" s="1140"/>
      <c r="BG159" s="864"/>
      <c r="BH159" s="864"/>
      <c r="BI159" s="1079"/>
    </row>
    <row r="160" spans="1:61" s="138" customFormat="1" ht="9.9499999999999993" customHeight="1">
      <c r="AF160" s="995">
        <f>AF74</f>
        <v>0</v>
      </c>
      <c r="AG160" s="894"/>
      <c r="AH160" s="894"/>
      <c r="AI160" s="894"/>
      <c r="AJ160" s="894"/>
      <c r="AK160" s="894"/>
      <c r="AL160" s="894"/>
      <c r="AM160" s="894"/>
      <c r="AN160" s="1223" t="s">
        <v>92</v>
      </c>
      <c r="AO160" s="1224"/>
      <c r="AP160" s="1189" t="s">
        <v>105</v>
      </c>
      <c r="AQ160" s="1190"/>
      <c r="AR160" s="1190"/>
      <c r="AS160" s="1190"/>
      <c r="AT160" s="1190"/>
      <c r="AU160" s="1191"/>
      <c r="AV160" s="893">
        <f>AV74</f>
        <v>0</v>
      </c>
      <c r="AW160" s="894"/>
      <c r="AX160" s="894"/>
      <c r="AY160" s="894"/>
      <c r="AZ160" s="894"/>
      <c r="BA160" s="894"/>
      <c r="BB160" s="894"/>
      <c r="BC160" s="894"/>
      <c r="BD160" s="894"/>
      <c r="BE160" s="897" t="s">
        <v>8</v>
      </c>
      <c r="BF160" s="1140"/>
      <c r="BG160" s="864"/>
      <c r="BH160" s="864"/>
      <c r="BI160" s="1079"/>
    </row>
    <row r="161" spans="2:61" s="138" customFormat="1" ht="9.9499999999999993" customHeight="1">
      <c r="AF161" s="996"/>
      <c r="AG161" s="896"/>
      <c r="AH161" s="896"/>
      <c r="AI161" s="896"/>
      <c r="AJ161" s="896"/>
      <c r="AK161" s="896"/>
      <c r="AL161" s="896"/>
      <c r="AM161" s="896"/>
      <c r="AN161" s="1225"/>
      <c r="AO161" s="1226"/>
      <c r="AP161" s="899">
        <f>AP75</f>
        <v>0.02</v>
      </c>
      <c r="AQ161" s="533"/>
      <c r="AR161" s="533"/>
      <c r="AS161" s="533"/>
      <c r="AT161" s="533"/>
      <c r="AU161" s="900"/>
      <c r="AV161" s="895"/>
      <c r="AW161" s="896"/>
      <c r="AX161" s="896"/>
      <c r="AY161" s="896"/>
      <c r="AZ161" s="896"/>
      <c r="BA161" s="896"/>
      <c r="BB161" s="896"/>
      <c r="BC161" s="896"/>
      <c r="BD161" s="896"/>
      <c r="BE161" s="898"/>
      <c r="BF161" s="1140"/>
      <c r="BG161" s="864"/>
      <c r="BH161" s="864"/>
      <c r="BI161" s="1079"/>
    </row>
    <row r="162" spans="2:61" s="138" customFormat="1" ht="11.1" customHeight="1">
      <c r="B162" s="951" t="s">
        <v>106</v>
      </c>
      <c r="C162" s="951"/>
      <c r="D162" s="951"/>
      <c r="E162" s="951"/>
      <c r="F162" s="951"/>
      <c r="G162" s="951"/>
      <c r="H162" s="951"/>
      <c r="I162" s="951"/>
      <c r="J162" s="951"/>
      <c r="K162" s="951"/>
      <c r="L162" s="951"/>
      <c r="M162" s="951"/>
      <c r="N162" s="951"/>
      <c r="O162" s="951"/>
      <c r="P162" s="951"/>
      <c r="Q162" s="951"/>
      <c r="R162" s="951"/>
      <c r="S162" s="951"/>
      <c r="T162" s="951"/>
      <c r="U162" s="951"/>
      <c r="V162" s="951"/>
      <c r="W162" s="951"/>
      <c r="X162" s="951"/>
      <c r="Y162" s="951"/>
      <c r="Z162" s="951"/>
      <c r="AA162" s="951"/>
      <c r="AB162" s="951"/>
      <c r="AC162" s="951"/>
      <c r="AD162" s="951"/>
      <c r="AE162" s="951"/>
      <c r="AF162" s="951"/>
      <c r="AG162" s="951"/>
      <c r="AH162" s="951"/>
      <c r="AS162" s="934" t="s">
        <v>117</v>
      </c>
      <c r="AT162" s="934"/>
      <c r="AU162" s="934"/>
      <c r="AV162" s="934"/>
      <c r="AW162" s="950">
        <f>AW76</f>
        <v>0</v>
      </c>
      <c r="AX162" s="950"/>
      <c r="AY162" s="950"/>
      <c r="AZ162" s="950"/>
      <c r="BA162" s="940" t="s">
        <v>118</v>
      </c>
      <c r="BB162" s="940"/>
      <c r="BC162" s="940"/>
      <c r="BD162" s="941">
        <f>BD76</f>
        <v>0</v>
      </c>
      <c r="BE162" s="942"/>
      <c r="BF162" s="942"/>
      <c r="BG162" s="942"/>
      <c r="BH162" s="149" t="s">
        <v>119</v>
      </c>
    </row>
    <row r="163" spans="2:61" s="138" customFormat="1" ht="11.1" customHeight="1">
      <c r="B163" s="951"/>
      <c r="C163" s="951"/>
      <c r="D163" s="951"/>
      <c r="E163" s="951"/>
      <c r="F163" s="951"/>
      <c r="G163" s="951"/>
      <c r="H163" s="951"/>
      <c r="I163" s="951"/>
      <c r="J163" s="951"/>
      <c r="K163" s="951"/>
      <c r="L163" s="951"/>
      <c r="M163" s="951"/>
      <c r="N163" s="951"/>
      <c r="O163" s="951"/>
      <c r="P163" s="951"/>
      <c r="Q163" s="951"/>
      <c r="R163" s="951"/>
      <c r="S163" s="951"/>
      <c r="T163" s="951"/>
      <c r="U163" s="951"/>
      <c r="V163" s="951"/>
      <c r="W163" s="951"/>
      <c r="X163" s="951"/>
      <c r="Y163" s="951"/>
      <c r="Z163" s="951"/>
      <c r="AA163" s="951"/>
      <c r="AB163" s="951"/>
      <c r="AC163" s="951"/>
      <c r="AD163" s="951"/>
      <c r="AE163" s="951"/>
      <c r="AF163" s="951"/>
      <c r="AG163" s="951"/>
      <c r="AH163" s="951"/>
      <c r="AR163" s="150"/>
      <c r="AS163" s="943" t="s">
        <v>120</v>
      </c>
      <c r="AT163" s="943"/>
      <c r="AU163" s="943"/>
      <c r="AV163" s="943"/>
      <c r="AW163" s="944">
        <f>AW77</f>
        <v>0</v>
      </c>
      <c r="AX163" s="944"/>
      <c r="AY163" s="944"/>
      <c r="AZ163" s="151" t="s">
        <v>118</v>
      </c>
      <c r="BA163" s="945">
        <f>BA77</f>
        <v>0</v>
      </c>
      <c r="BB163" s="945"/>
      <c r="BC163" s="945"/>
      <c r="BD163" s="152" t="s">
        <v>118</v>
      </c>
      <c r="BE163" s="946">
        <f>BE77</f>
        <v>0</v>
      </c>
      <c r="BF163" s="947"/>
      <c r="BG163" s="947"/>
      <c r="BH163" s="149" t="s">
        <v>119</v>
      </c>
    </row>
    <row r="164" spans="2:61" s="138" customFormat="1" ht="11.1" customHeight="1">
      <c r="D164" s="948">
        <f>D78</f>
        <v>0</v>
      </c>
      <c r="E164" s="948"/>
      <c r="F164" s="948"/>
      <c r="G164" s="184"/>
      <c r="H164" s="184"/>
      <c r="I164" s="948">
        <f>I78</f>
        <v>0</v>
      </c>
      <c r="J164" s="948"/>
      <c r="K164" s="948"/>
      <c r="L164" s="184"/>
      <c r="M164" s="948">
        <f>M78</f>
        <v>0</v>
      </c>
      <c r="N164" s="948"/>
      <c r="O164" s="948"/>
    </row>
    <row r="165" spans="2:61" s="153" customFormat="1" ht="11.1" customHeight="1">
      <c r="B165" s="935"/>
      <c r="C165" s="935"/>
      <c r="D165" s="949"/>
      <c r="E165" s="949"/>
      <c r="F165" s="949"/>
      <c r="G165" s="936" t="s">
        <v>0</v>
      </c>
      <c r="H165" s="936"/>
      <c r="I165" s="949"/>
      <c r="J165" s="949"/>
      <c r="K165" s="949"/>
      <c r="L165" s="185" t="s">
        <v>1</v>
      </c>
      <c r="M165" s="949"/>
      <c r="N165" s="949"/>
      <c r="O165" s="949"/>
      <c r="P165" s="935" t="s">
        <v>23</v>
      </c>
      <c r="Q165" s="935"/>
      <c r="AK165" s="154"/>
      <c r="AL165" s="154"/>
      <c r="AM165" s="154"/>
      <c r="AO165" s="937">
        <f>AO79</f>
        <v>0</v>
      </c>
      <c r="AP165" s="937"/>
      <c r="AQ165" s="937"/>
      <c r="AR165" s="937"/>
      <c r="AS165" s="937"/>
      <c r="AT165" s="937"/>
      <c r="AU165" s="937"/>
      <c r="AV165" s="937"/>
      <c r="AW165" s="937"/>
      <c r="AX165" s="937"/>
      <c r="AY165" s="937"/>
      <c r="AZ165" s="937"/>
      <c r="BA165" s="937"/>
      <c r="BB165" s="937"/>
      <c r="BC165" s="937"/>
      <c r="BD165" s="937"/>
      <c r="BE165" s="937"/>
      <c r="BF165" s="937"/>
      <c r="BG165" s="186"/>
      <c r="BH165" s="161"/>
    </row>
    <row r="166" spans="2:61" s="138" customFormat="1" ht="11.1" customHeight="1">
      <c r="AF166" s="153"/>
      <c r="AG166" s="153"/>
      <c r="AH166" s="153"/>
      <c r="AI166" s="153"/>
      <c r="AJ166" s="153"/>
      <c r="AK166" s="939" t="s">
        <v>107</v>
      </c>
      <c r="AL166" s="939"/>
      <c r="AM166" s="939"/>
      <c r="AN166" s="155"/>
      <c r="AO166" s="938"/>
      <c r="AP166" s="938"/>
      <c r="AQ166" s="938"/>
      <c r="AR166" s="938"/>
      <c r="AS166" s="938"/>
      <c r="AT166" s="938"/>
      <c r="AU166" s="938"/>
      <c r="AV166" s="938"/>
      <c r="AW166" s="938"/>
      <c r="AX166" s="938"/>
      <c r="AY166" s="938"/>
      <c r="AZ166" s="938"/>
      <c r="BA166" s="938"/>
      <c r="BB166" s="938"/>
      <c r="BC166" s="938"/>
      <c r="BD166" s="938"/>
      <c r="BE166" s="938"/>
      <c r="BF166" s="938"/>
      <c r="BG166" s="187"/>
      <c r="BH166" s="162"/>
      <c r="BI166" s="153"/>
    </row>
    <row r="167" spans="2:61" s="138" customFormat="1" ht="11.1" customHeight="1">
      <c r="B167" s="980">
        <f>B81</f>
        <v>0</v>
      </c>
      <c r="C167" s="980"/>
      <c r="D167" s="980"/>
      <c r="E167" s="980"/>
      <c r="F167" s="982" t="s">
        <v>108</v>
      </c>
      <c r="G167" s="982"/>
      <c r="H167" s="982"/>
      <c r="I167" s="982"/>
      <c r="J167" s="982"/>
      <c r="K167" s="982"/>
      <c r="L167" s="982"/>
      <c r="M167" s="982"/>
      <c r="N167" s="982"/>
      <c r="O167" s="982"/>
      <c r="P167" s="982"/>
      <c r="Q167" s="982"/>
      <c r="R167" s="982"/>
      <c r="S167" s="982"/>
      <c r="T167" s="982"/>
      <c r="U167" s="982"/>
      <c r="V167" s="982"/>
      <c r="W167" s="982"/>
      <c r="X167" s="982"/>
      <c r="Y167" s="982"/>
      <c r="Z167" s="982"/>
      <c r="AA167" s="144"/>
      <c r="AF167" s="153"/>
      <c r="AG167" s="153"/>
      <c r="AH167" s="153"/>
      <c r="AI167" s="153"/>
      <c r="AJ167" s="153"/>
      <c r="AK167" s="153"/>
      <c r="AL167" s="153"/>
      <c r="AM167" s="153"/>
      <c r="AN167" s="153"/>
      <c r="AO167" s="160"/>
      <c r="AP167" s="160"/>
      <c r="AQ167" s="160"/>
      <c r="AR167" s="160"/>
      <c r="AS167" s="160"/>
      <c r="AT167" s="160"/>
      <c r="AU167" s="160"/>
      <c r="AV167" s="160"/>
      <c r="AW167" s="160"/>
      <c r="AX167" s="160"/>
      <c r="AY167" s="160"/>
      <c r="AZ167" s="160"/>
      <c r="BA167" s="958"/>
      <c r="BB167" s="958"/>
      <c r="BC167" s="958"/>
      <c r="BD167" s="958"/>
      <c r="BE167" s="958"/>
      <c r="BF167" s="958"/>
      <c r="BG167" s="958"/>
      <c r="BH167" s="958"/>
      <c r="BI167" s="153"/>
    </row>
    <row r="168" spans="2:61" s="138" customFormat="1" ht="11.1" customHeight="1">
      <c r="B168" s="981"/>
      <c r="C168" s="981"/>
      <c r="D168" s="981"/>
      <c r="E168" s="981"/>
      <c r="F168" s="983"/>
      <c r="G168" s="983"/>
      <c r="H168" s="983"/>
      <c r="I168" s="983"/>
      <c r="J168" s="983"/>
      <c r="K168" s="983"/>
      <c r="L168" s="983"/>
      <c r="M168" s="983"/>
      <c r="N168" s="983"/>
      <c r="O168" s="983"/>
      <c r="P168" s="983"/>
      <c r="Q168" s="983"/>
      <c r="R168" s="983"/>
      <c r="S168" s="983"/>
      <c r="T168" s="983"/>
      <c r="U168" s="983"/>
      <c r="V168" s="983"/>
      <c r="W168" s="983"/>
      <c r="X168" s="983"/>
      <c r="Y168" s="983"/>
      <c r="Z168" s="983"/>
      <c r="AA168" s="147"/>
      <c r="AF168" s="153"/>
      <c r="AG168" s="153"/>
      <c r="AH168" s="153"/>
      <c r="AI168" s="153"/>
      <c r="AJ168" s="153"/>
      <c r="AK168" s="153"/>
      <c r="AL168" s="153"/>
      <c r="AM168" s="153"/>
      <c r="AO168" s="188"/>
      <c r="AP168" s="188"/>
      <c r="AQ168" s="188"/>
      <c r="AR168" s="188"/>
      <c r="AS168" s="188"/>
      <c r="AT168" s="188"/>
      <c r="AU168" s="188"/>
      <c r="AV168" s="188"/>
      <c r="AW168" s="188"/>
      <c r="AX168" s="188"/>
      <c r="AY168" s="188"/>
      <c r="AZ168" s="188"/>
      <c r="BA168" s="188"/>
      <c r="BB168" s="188"/>
      <c r="BC168" s="188"/>
      <c r="BD168" s="188"/>
      <c r="BE168" s="188"/>
      <c r="BF168" s="188"/>
      <c r="BG168" s="163"/>
      <c r="BH168" s="163"/>
      <c r="BI168" s="153"/>
    </row>
    <row r="169" spans="2:61" s="138" customFormat="1" ht="11.1" customHeight="1">
      <c r="AF169" s="153"/>
      <c r="AG169" s="153"/>
      <c r="AH169" s="153" t="s">
        <v>109</v>
      </c>
      <c r="AI169" s="153"/>
      <c r="AJ169" s="153"/>
      <c r="AK169" s="154"/>
      <c r="AL169" s="154"/>
      <c r="AM169" s="154"/>
      <c r="AN169" s="156"/>
      <c r="AO169" s="1229">
        <f>AO83</f>
        <v>0</v>
      </c>
      <c r="AP169" s="1229"/>
      <c r="AQ169" s="1229"/>
      <c r="AR169" s="1229"/>
      <c r="AS169" s="1229"/>
      <c r="AT169" s="1229"/>
      <c r="AU169" s="1229"/>
      <c r="AV169" s="1229"/>
      <c r="AW169" s="1229"/>
      <c r="AX169" s="1229"/>
      <c r="AY169" s="1229"/>
      <c r="AZ169" s="1229"/>
      <c r="BA169" s="1229"/>
      <c r="BB169" s="1229"/>
      <c r="BC169" s="1229"/>
      <c r="BD169" s="1229"/>
      <c r="BE169" s="1229"/>
      <c r="BF169" s="1229"/>
      <c r="BG169" s="1229"/>
      <c r="BH169" s="1229"/>
      <c r="BI169" s="154"/>
    </row>
    <row r="170" spans="2:61" s="138" customFormat="1" ht="11.1" customHeight="1">
      <c r="AF170" s="153"/>
      <c r="AG170" s="153"/>
      <c r="AH170" s="153"/>
      <c r="AI170" s="153"/>
      <c r="AJ170" s="153"/>
      <c r="AK170" s="939" t="s">
        <v>110</v>
      </c>
      <c r="AL170" s="939"/>
      <c r="AM170" s="939"/>
      <c r="AN170" s="157"/>
      <c r="AO170" s="1230">
        <f>AO84</f>
        <v>0</v>
      </c>
      <c r="AP170" s="1230"/>
      <c r="AQ170" s="1230"/>
      <c r="AR170" s="1230"/>
      <c r="AS170" s="1230"/>
      <c r="AT170" s="1230"/>
      <c r="AU170" s="1230"/>
      <c r="AV170" s="1230"/>
      <c r="AW170" s="1230"/>
      <c r="AX170" s="1230"/>
      <c r="AY170" s="1230"/>
      <c r="AZ170" s="1230"/>
      <c r="BA170" s="1230"/>
      <c r="BB170" s="1230"/>
      <c r="BC170" s="1230"/>
      <c r="BD170" s="1230"/>
      <c r="BE170" s="1230"/>
      <c r="BF170" s="1230"/>
      <c r="BG170" s="1230"/>
      <c r="BH170" s="1230"/>
      <c r="BI170" s="154"/>
    </row>
    <row r="171" spans="2:61" s="138" customFormat="1" ht="11.1" customHeight="1">
      <c r="AR171" s="957" t="s">
        <v>111</v>
      </c>
      <c r="AS171" s="957"/>
      <c r="AT171" s="957"/>
      <c r="AU171" s="957"/>
      <c r="AV171" s="957"/>
      <c r="AW171" s="957"/>
      <c r="AX171" s="957"/>
      <c r="AY171" s="957"/>
      <c r="AZ171" s="957"/>
      <c r="BA171" s="957"/>
      <c r="BB171" s="957"/>
      <c r="BC171" s="957"/>
      <c r="BD171" s="957"/>
      <c r="BE171" s="957"/>
      <c r="BF171" s="957"/>
      <c r="BG171" s="957"/>
      <c r="BH171" s="957"/>
    </row>
    <row r="172" spans="2:61" s="138" customFormat="1" ht="11.1" customHeight="1">
      <c r="AR172" s="957"/>
      <c r="AS172" s="957"/>
      <c r="AT172" s="957"/>
      <c r="AU172" s="957"/>
      <c r="AV172" s="957"/>
      <c r="AW172" s="957"/>
      <c r="AX172" s="957"/>
      <c r="AY172" s="957"/>
      <c r="AZ172" s="957"/>
      <c r="BA172" s="957"/>
      <c r="BB172" s="957"/>
      <c r="BC172" s="957"/>
      <c r="BD172" s="957"/>
      <c r="BE172" s="957"/>
      <c r="BF172" s="957"/>
      <c r="BG172" s="957"/>
      <c r="BH172" s="957"/>
    </row>
    <row r="173" spans="2:61" s="138" customFormat="1" ht="11.1" customHeight="1">
      <c r="B173" s="952" t="s">
        <v>112</v>
      </c>
      <c r="C173" s="953" t="s">
        <v>113</v>
      </c>
      <c r="D173" s="954" t="s">
        <v>114</v>
      </c>
      <c r="E173" s="955"/>
      <c r="F173" s="955"/>
      <c r="G173" s="955"/>
      <c r="H173" s="955"/>
      <c r="I173" s="955"/>
      <c r="J173" s="955"/>
      <c r="K173" s="955"/>
      <c r="L173" s="955"/>
      <c r="M173" s="955"/>
      <c r="N173" s="955"/>
      <c r="O173" s="955"/>
      <c r="P173" s="955"/>
      <c r="Q173" s="955"/>
      <c r="R173" s="955"/>
      <c r="S173" s="955"/>
      <c r="T173" s="955"/>
      <c r="U173" s="955"/>
      <c r="V173" s="955"/>
      <c r="W173" s="955"/>
      <c r="X173" s="955"/>
      <c r="Y173" s="956"/>
      <c r="Z173" s="954" t="s">
        <v>115</v>
      </c>
      <c r="AA173" s="955"/>
      <c r="AB173" s="955"/>
      <c r="AC173" s="955"/>
      <c r="AD173" s="955"/>
      <c r="AE173" s="955"/>
      <c r="AF173" s="955"/>
      <c r="AG173" s="955"/>
      <c r="AH173" s="955"/>
      <c r="AI173" s="955"/>
      <c r="AJ173" s="955"/>
      <c r="AK173" s="955"/>
      <c r="AL173" s="955"/>
      <c r="AM173" s="955"/>
      <c r="AN173" s="955"/>
      <c r="AO173" s="955"/>
      <c r="AP173" s="955"/>
      <c r="AQ173" s="956"/>
      <c r="AR173" s="954" t="s">
        <v>116</v>
      </c>
      <c r="AS173" s="955"/>
      <c r="AT173" s="955"/>
      <c r="AU173" s="955"/>
      <c r="AV173" s="955"/>
      <c r="AW173" s="955"/>
      <c r="AX173" s="955"/>
      <c r="AY173" s="955"/>
      <c r="AZ173" s="955"/>
      <c r="BA173" s="955"/>
      <c r="BB173" s="955"/>
      <c r="BC173" s="955"/>
      <c r="BD173" s="955"/>
      <c r="BE173" s="955"/>
      <c r="BF173" s="955"/>
      <c r="BG173" s="955"/>
      <c r="BH173" s="956"/>
    </row>
    <row r="174" spans="2:61" s="138" customFormat="1" ht="9" customHeight="1">
      <c r="B174" s="952"/>
      <c r="C174" s="953"/>
      <c r="D174" s="959">
        <f>D88</f>
        <v>0</v>
      </c>
      <c r="E174" s="960"/>
      <c r="F174" s="960"/>
      <c r="G174" s="960"/>
      <c r="H174" s="960"/>
      <c r="I174" s="960"/>
      <c r="J174" s="960"/>
      <c r="K174" s="960"/>
      <c r="L174" s="960"/>
      <c r="M174" s="960"/>
      <c r="N174" s="960"/>
      <c r="O174" s="960"/>
      <c r="P174" s="960"/>
      <c r="Q174" s="960"/>
      <c r="R174" s="960"/>
      <c r="S174" s="960"/>
      <c r="T174" s="960"/>
      <c r="U174" s="960"/>
      <c r="V174" s="960"/>
      <c r="W174" s="960"/>
      <c r="X174" s="960"/>
      <c r="Y174" s="961"/>
      <c r="Z174" s="959">
        <f>Z88</f>
        <v>0</v>
      </c>
      <c r="AA174" s="960"/>
      <c r="AB174" s="960"/>
      <c r="AC174" s="960"/>
      <c r="AD174" s="960"/>
      <c r="AE174" s="960"/>
      <c r="AF174" s="960"/>
      <c r="AG174" s="960"/>
      <c r="AH174" s="960"/>
      <c r="AI174" s="960"/>
      <c r="AJ174" s="960"/>
      <c r="AK174" s="960"/>
      <c r="AL174" s="960"/>
      <c r="AM174" s="960"/>
      <c r="AN174" s="960"/>
      <c r="AO174" s="960"/>
      <c r="AP174" s="960"/>
      <c r="AQ174" s="961"/>
      <c r="AR174" s="968">
        <f>AR88</f>
        <v>0</v>
      </c>
      <c r="AS174" s="969"/>
      <c r="AT174" s="969"/>
      <c r="AU174" s="969"/>
      <c r="AV174" s="969"/>
      <c r="AW174" s="969"/>
      <c r="AX174" s="969"/>
      <c r="AY174" s="969"/>
      <c r="AZ174" s="969"/>
      <c r="BA174" s="969"/>
      <c r="BB174" s="969"/>
      <c r="BC174" s="969"/>
      <c r="BD174" s="969"/>
      <c r="BE174" s="969"/>
      <c r="BF174" s="969"/>
      <c r="BG174" s="969"/>
      <c r="BH174" s="970"/>
    </row>
    <row r="175" spans="2:61" s="138" customFormat="1" ht="9" customHeight="1">
      <c r="B175" s="952"/>
      <c r="C175" s="953"/>
      <c r="D175" s="962"/>
      <c r="E175" s="963"/>
      <c r="F175" s="963"/>
      <c r="G175" s="963"/>
      <c r="H175" s="963"/>
      <c r="I175" s="963"/>
      <c r="J175" s="963"/>
      <c r="K175" s="963"/>
      <c r="L175" s="963"/>
      <c r="M175" s="963"/>
      <c r="N175" s="963"/>
      <c r="O175" s="963"/>
      <c r="P175" s="963"/>
      <c r="Q175" s="963"/>
      <c r="R175" s="963"/>
      <c r="S175" s="963"/>
      <c r="T175" s="963"/>
      <c r="U175" s="963"/>
      <c r="V175" s="963"/>
      <c r="W175" s="963"/>
      <c r="X175" s="963"/>
      <c r="Y175" s="964"/>
      <c r="Z175" s="962"/>
      <c r="AA175" s="963"/>
      <c r="AB175" s="963"/>
      <c r="AC175" s="963"/>
      <c r="AD175" s="963"/>
      <c r="AE175" s="963"/>
      <c r="AF175" s="963"/>
      <c r="AG175" s="963"/>
      <c r="AH175" s="963"/>
      <c r="AI175" s="963"/>
      <c r="AJ175" s="963"/>
      <c r="AK175" s="963"/>
      <c r="AL175" s="963"/>
      <c r="AM175" s="963"/>
      <c r="AN175" s="963"/>
      <c r="AO175" s="963"/>
      <c r="AP175" s="963"/>
      <c r="AQ175" s="964"/>
      <c r="AR175" s="968"/>
      <c r="AS175" s="969"/>
      <c r="AT175" s="969"/>
      <c r="AU175" s="969"/>
      <c r="AV175" s="969"/>
      <c r="AW175" s="969"/>
      <c r="AX175" s="969"/>
      <c r="AY175" s="969"/>
      <c r="AZ175" s="969"/>
      <c r="BA175" s="969"/>
      <c r="BB175" s="969"/>
      <c r="BC175" s="969"/>
      <c r="BD175" s="969"/>
      <c r="BE175" s="969"/>
      <c r="BF175" s="969"/>
      <c r="BG175" s="969"/>
      <c r="BH175" s="970"/>
    </row>
    <row r="176" spans="2:61" s="138" customFormat="1" ht="9" customHeight="1">
      <c r="B176" s="952"/>
      <c r="C176" s="953"/>
      <c r="D176" s="965"/>
      <c r="E176" s="966"/>
      <c r="F176" s="966"/>
      <c r="G176" s="966"/>
      <c r="H176" s="966"/>
      <c r="I176" s="966"/>
      <c r="J176" s="966"/>
      <c r="K176" s="966"/>
      <c r="L176" s="966"/>
      <c r="M176" s="966"/>
      <c r="N176" s="966"/>
      <c r="O176" s="966"/>
      <c r="P176" s="966"/>
      <c r="Q176" s="966"/>
      <c r="R176" s="966"/>
      <c r="S176" s="966"/>
      <c r="T176" s="966"/>
      <c r="U176" s="966"/>
      <c r="V176" s="966"/>
      <c r="W176" s="966"/>
      <c r="X176" s="966"/>
      <c r="Y176" s="967"/>
      <c r="Z176" s="965"/>
      <c r="AA176" s="966"/>
      <c r="AB176" s="966"/>
      <c r="AC176" s="966"/>
      <c r="AD176" s="966"/>
      <c r="AE176" s="966"/>
      <c r="AF176" s="966"/>
      <c r="AG176" s="966"/>
      <c r="AH176" s="966"/>
      <c r="AI176" s="966"/>
      <c r="AJ176" s="966"/>
      <c r="AK176" s="966"/>
      <c r="AL176" s="966"/>
      <c r="AM176" s="966"/>
      <c r="AN176" s="966"/>
      <c r="AO176" s="966"/>
      <c r="AP176" s="966"/>
      <c r="AQ176" s="967"/>
      <c r="AR176" s="968"/>
      <c r="AS176" s="969"/>
      <c r="AT176" s="969"/>
      <c r="AU176" s="969"/>
      <c r="AV176" s="969"/>
      <c r="AW176" s="969"/>
      <c r="AX176" s="969"/>
      <c r="AY176" s="969"/>
      <c r="AZ176" s="969"/>
      <c r="BA176" s="969"/>
      <c r="BB176" s="969"/>
      <c r="BC176" s="969"/>
      <c r="BD176" s="969"/>
      <c r="BE176" s="969"/>
      <c r="BF176" s="969"/>
      <c r="BG176" s="969"/>
      <c r="BH176" s="970"/>
    </row>
    <row r="177" spans="60:60" s="138" customFormat="1" ht="11.1" customHeight="1">
      <c r="BH177" s="158"/>
    </row>
  </sheetData>
  <sheetProtection sheet="1" selectLockedCells="1"/>
  <mergeCells count="823">
    <mergeCell ref="AO83:BH83"/>
    <mergeCell ref="AO84:BH84"/>
    <mergeCell ref="Z88:AQ90"/>
    <mergeCell ref="AO170:BH170"/>
    <mergeCell ref="AO169:BH169"/>
    <mergeCell ref="Z174:AQ176"/>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AV72:BD72"/>
    <mergeCell ref="BE74:BE75"/>
    <mergeCell ref="AP70:AR71"/>
    <mergeCell ref="AS70:AU71"/>
    <mergeCell ref="AP72:AR72"/>
    <mergeCell ref="AG70:AM71"/>
    <mergeCell ref="BA77:BC77"/>
    <mergeCell ref="BA81:BH81"/>
    <mergeCell ref="BD76:BG76"/>
    <mergeCell ref="AS77:AV77"/>
    <mergeCell ref="AV73:BE73"/>
    <mergeCell ref="AN74:AO75"/>
    <mergeCell ref="AK80:AM80"/>
    <mergeCell ref="AO79:BF80"/>
    <mergeCell ref="AS76:AV76"/>
    <mergeCell ref="AV70:BD71"/>
    <mergeCell ref="B76:AH77"/>
    <mergeCell ref="D70:L71"/>
    <mergeCell ref="AS72:AU72"/>
    <mergeCell ref="AN33:AO33"/>
    <mergeCell ref="AP30:AR33"/>
    <mergeCell ref="AN37:AO37"/>
    <mergeCell ref="AG34:AM35"/>
    <mergeCell ref="AF36:AF37"/>
    <mergeCell ref="AG32:AM33"/>
    <mergeCell ref="AV28:BD29"/>
    <mergeCell ref="AV32:BD33"/>
    <mergeCell ref="AS32:AU33"/>
    <mergeCell ref="AP28:AR29"/>
    <mergeCell ref="AN28:AO29"/>
    <mergeCell ref="AN34:AO35"/>
    <mergeCell ref="AV36:BD37"/>
    <mergeCell ref="AV30:BD31"/>
    <mergeCell ref="AS46:AU47"/>
    <mergeCell ref="AS36:AU37"/>
    <mergeCell ref="AS40:AU41"/>
    <mergeCell ref="AP38:AR39"/>
    <mergeCell ref="AS30:AU31"/>
    <mergeCell ref="AP36:AR37"/>
    <mergeCell ref="AP34:AR35"/>
    <mergeCell ref="AN39:AO39"/>
    <mergeCell ref="T57:AB57"/>
    <mergeCell ref="T59:AB5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N40:AO41"/>
    <mergeCell ref="AG44:AM45"/>
    <mergeCell ref="AG38:AM39"/>
    <mergeCell ref="AC52:AC5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T47:AB47"/>
    <mergeCell ref="AV64:BD65"/>
    <mergeCell ref="AS68:AU69"/>
    <mergeCell ref="AV66:BD67"/>
    <mergeCell ref="AV68:BD69"/>
    <mergeCell ref="AS66:AU67"/>
    <mergeCell ref="BE64:BE65"/>
    <mergeCell ref="AV60:BD61"/>
    <mergeCell ref="BE66:BE67"/>
    <mergeCell ref="AP66:AR67"/>
    <mergeCell ref="AP68:AR69"/>
    <mergeCell ref="AS60:AU61"/>
    <mergeCell ref="AF54:AF55"/>
    <mergeCell ref="AG40:AM41"/>
    <mergeCell ref="AF50:AF51"/>
    <mergeCell ref="BE60:BE61"/>
    <mergeCell ref="AV54:BD55"/>
    <mergeCell ref="AS54:AU55"/>
    <mergeCell ref="AS50:AU51"/>
    <mergeCell ref="AV62:BD63"/>
    <mergeCell ref="AS62:AU63"/>
    <mergeCell ref="AP50:AR51"/>
    <mergeCell ref="BE58:BE59"/>
    <mergeCell ref="AP52:AR53"/>
    <mergeCell ref="AP58:AR59"/>
    <mergeCell ref="AV58:BD59"/>
    <mergeCell ref="AS56:AU57"/>
    <mergeCell ref="AV50:BD51"/>
    <mergeCell ref="AV52:BD53"/>
    <mergeCell ref="AS58:AU59"/>
    <mergeCell ref="AP44:AR45"/>
    <mergeCell ref="AP46:AR49"/>
    <mergeCell ref="AV40:BD41"/>
    <mergeCell ref="B22:C27"/>
    <mergeCell ref="AG26:AM27"/>
    <mergeCell ref="T27:AB27"/>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AG46:AM47"/>
    <mergeCell ref="AG28:AM29"/>
    <mergeCell ref="AG36:AM37"/>
    <mergeCell ref="AF38:AF39"/>
    <mergeCell ref="AD34:AE35"/>
    <mergeCell ref="AF34:AF35"/>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G22:AM23"/>
    <mergeCell ref="AD40:AE41"/>
    <mergeCell ref="T17:AB17"/>
    <mergeCell ref="T16:AB16"/>
    <mergeCell ref="D28:L33"/>
    <mergeCell ref="T25:AB25"/>
    <mergeCell ref="M24:S25"/>
    <mergeCell ref="T26:AB26"/>
    <mergeCell ref="T22:AB22"/>
    <mergeCell ref="AG24:AM25"/>
    <mergeCell ref="AF30:AF31"/>
    <mergeCell ref="AD26:AE27"/>
    <mergeCell ref="AF28:AF29"/>
    <mergeCell ref="AF24:AF25"/>
    <mergeCell ref="T19:AB19"/>
    <mergeCell ref="M22:S23"/>
    <mergeCell ref="D22:L27"/>
    <mergeCell ref="T28:AB28"/>
    <mergeCell ref="T31:AB31"/>
    <mergeCell ref="T30:AB30"/>
    <mergeCell ref="AC40:AC41"/>
    <mergeCell ref="AD38:AE39"/>
    <mergeCell ref="AD22:AE25"/>
    <mergeCell ref="AG30:AM31"/>
    <mergeCell ref="M30:S31"/>
    <mergeCell ref="T29:AB29"/>
    <mergeCell ref="T24:AB24"/>
    <mergeCell ref="AD48:AE51"/>
    <mergeCell ref="O12:P13"/>
    <mergeCell ref="M26:S27"/>
    <mergeCell ref="AC12:AD13"/>
    <mergeCell ref="AF20:AF21"/>
    <mergeCell ref="AD16:AE17"/>
    <mergeCell ref="Q12:R13"/>
    <mergeCell ref="T21:AB21"/>
    <mergeCell ref="AD42:AE45"/>
    <mergeCell ref="AC46:AC47"/>
    <mergeCell ref="AD46:AE47"/>
    <mergeCell ref="AF32:AF33"/>
    <mergeCell ref="AF22:AF23"/>
    <mergeCell ref="AC22:AC23"/>
    <mergeCell ref="B14:C15"/>
    <mergeCell ref="D14:L15"/>
    <mergeCell ref="AF14:AO15"/>
    <mergeCell ref="D16:L21"/>
    <mergeCell ref="B16:C21"/>
    <mergeCell ref="AV16:BD17"/>
    <mergeCell ref="AV20:BD21"/>
    <mergeCell ref="AV14:BE15"/>
    <mergeCell ref="AV18:BD19"/>
    <mergeCell ref="AP15:AR15"/>
    <mergeCell ref="AS15:AU15"/>
    <mergeCell ref="AD14:AE15"/>
    <mergeCell ref="AS17:AU17"/>
    <mergeCell ref="AF18:AF19"/>
    <mergeCell ref="AG18:AM19"/>
    <mergeCell ref="AS18:AU19"/>
    <mergeCell ref="M20:S21"/>
    <mergeCell ref="AD18:AE21"/>
    <mergeCell ref="AS20:AU21"/>
    <mergeCell ref="AN21:AO21"/>
    <mergeCell ref="AP20:AR21"/>
    <mergeCell ref="AP17:AR17"/>
    <mergeCell ref="U12:V13"/>
    <mergeCell ref="Y12:Z13"/>
    <mergeCell ref="AA12:AB13"/>
    <mergeCell ref="M14:S15"/>
    <mergeCell ref="T14:AC15"/>
    <mergeCell ref="T18:AB18"/>
    <mergeCell ref="T20:AB20"/>
    <mergeCell ref="AK12:AL13"/>
    <mergeCell ref="AR11:AZ12"/>
    <mergeCell ref="AG12:AH13"/>
    <mergeCell ref="AN16:AO17"/>
    <mergeCell ref="AG16:AM17"/>
    <mergeCell ref="M18:S19"/>
    <mergeCell ref="M16:S17"/>
    <mergeCell ref="AF16:AF17"/>
    <mergeCell ref="AM12:AN13"/>
    <mergeCell ref="AG20:AM21"/>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S16:AU16"/>
    <mergeCell ref="AP16:AR16"/>
    <mergeCell ref="BE18:BE19"/>
    <mergeCell ref="AN27:AO27"/>
    <mergeCell ref="AN19:AO19"/>
    <mergeCell ref="AI12:AJ13"/>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E48:BE49"/>
    <mergeCell ref="AN46:AO47"/>
    <mergeCell ref="AF48:AF49"/>
    <mergeCell ref="AS48:AU49"/>
    <mergeCell ref="AV48:BD49"/>
    <mergeCell ref="AS42:AU43"/>
    <mergeCell ref="AV42:BD43"/>
    <mergeCell ref="AS44:AU45"/>
    <mergeCell ref="AV44:BD45"/>
    <mergeCell ref="AF42:AF43"/>
    <mergeCell ref="AG42:AM43"/>
    <mergeCell ref="AV46:BD47"/>
    <mergeCell ref="AF44:AF45"/>
    <mergeCell ref="AN43:AO43"/>
    <mergeCell ref="AN45:AO45"/>
    <mergeCell ref="AS52:AU53"/>
    <mergeCell ref="B46:C51"/>
    <mergeCell ref="D46:L51"/>
    <mergeCell ref="M46:S47"/>
    <mergeCell ref="T46:AB46"/>
    <mergeCell ref="T49:AB49"/>
    <mergeCell ref="BE28:BE29"/>
    <mergeCell ref="AS28:AU29"/>
    <mergeCell ref="AN31:AO31"/>
    <mergeCell ref="AD28:AE31"/>
    <mergeCell ref="BE30:BE31"/>
    <mergeCell ref="AS38:AU39"/>
    <mergeCell ref="AV38:BD39"/>
    <mergeCell ref="AS34:AU35"/>
    <mergeCell ref="AD32:AE33"/>
    <mergeCell ref="AD36:AE37"/>
    <mergeCell ref="AC34:AC35"/>
    <mergeCell ref="AC28:AC29"/>
    <mergeCell ref="D34:L39"/>
    <mergeCell ref="M34:S35"/>
    <mergeCell ref="T35:AB35"/>
    <mergeCell ref="T40:AB40"/>
    <mergeCell ref="AF40:AF41"/>
    <mergeCell ref="B34:C39"/>
    <mergeCell ref="AV100:BE101"/>
    <mergeCell ref="BC97:BE98"/>
    <mergeCell ref="BA97:BB98"/>
    <mergeCell ref="AS101:AU101"/>
    <mergeCell ref="AP101:AR10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AC98:AD99"/>
    <mergeCell ref="AE98:AF99"/>
    <mergeCell ref="AG98:AH99"/>
    <mergeCell ref="T105:AB105"/>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T103:AB103"/>
    <mergeCell ref="T102:AB102"/>
    <mergeCell ref="AD104:AE107"/>
    <mergeCell ref="M102:S103"/>
    <mergeCell ref="T66:AB66"/>
    <mergeCell ref="G58:L63"/>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D64:L69"/>
    <mergeCell ref="AG68:AM69"/>
    <mergeCell ref="D52:F63"/>
    <mergeCell ref="AF68:AF69"/>
    <mergeCell ref="AF64:AF65"/>
    <mergeCell ref="AS64:AU65"/>
    <mergeCell ref="T67:AB67"/>
    <mergeCell ref="T69:AB69"/>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AD54:AE55"/>
    <mergeCell ref="M118:S119"/>
    <mergeCell ref="AF112:AF113"/>
    <mergeCell ref="M112:S113"/>
    <mergeCell ref="T114:AB114"/>
    <mergeCell ref="BA76:BC76"/>
    <mergeCell ref="AW76:AZ76"/>
    <mergeCell ref="AW77:AY77"/>
    <mergeCell ref="BE77:BG77"/>
    <mergeCell ref="M58:S59"/>
    <mergeCell ref="T58:AB58"/>
    <mergeCell ref="AC58:AC59"/>
    <mergeCell ref="AD60:AE61"/>
    <mergeCell ref="AG72:AM72"/>
    <mergeCell ref="T72:AB72"/>
    <mergeCell ref="AD72:AE72"/>
    <mergeCell ref="AG62:AM63"/>
    <mergeCell ref="T71:AB71"/>
    <mergeCell ref="AD70:AE71"/>
    <mergeCell ref="M70:S71"/>
    <mergeCell ref="T70:AB70"/>
    <mergeCell ref="U98:V99"/>
    <mergeCell ref="M68:S69"/>
    <mergeCell ref="T68:AB68"/>
    <mergeCell ref="D132:L137"/>
    <mergeCell ref="M132:S133"/>
    <mergeCell ref="T142:AB142"/>
    <mergeCell ref="AF142:AF143"/>
    <mergeCell ref="T132:AB132"/>
    <mergeCell ref="M136:S137"/>
    <mergeCell ref="AD138:AE139"/>
    <mergeCell ref="AD140:AE141"/>
    <mergeCell ref="T135:AB135"/>
    <mergeCell ref="B138:C149"/>
    <mergeCell ref="AD132:AE133"/>
    <mergeCell ref="AD134:AE137"/>
    <mergeCell ref="B70:C71"/>
    <mergeCell ref="B72:C72"/>
    <mergeCell ref="M72:S72"/>
    <mergeCell ref="AN72:AO72"/>
    <mergeCell ref="D72:L72"/>
    <mergeCell ref="F94:H95"/>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T116:AB116"/>
    <mergeCell ref="M110:S111"/>
    <mergeCell ref="B114:C119"/>
    <mergeCell ref="M128:S129"/>
    <mergeCell ref="AN111:AO111"/>
    <mergeCell ref="AG110:AM111"/>
    <mergeCell ref="AG116:AM117"/>
    <mergeCell ref="AN108:AO109"/>
    <mergeCell ref="T119:AB119"/>
    <mergeCell ref="AD108:AE111"/>
    <mergeCell ref="AD112:AE113"/>
    <mergeCell ref="AD114:AE117"/>
    <mergeCell ref="AD118:AE119"/>
    <mergeCell ref="AG132:AM133"/>
    <mergeCell ref="AG134:AM135"/>
    <mergeCell ref="AN135:AO135"/>
    <mergeCell ref="AK84:AM84"/>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AF104:AF105"/>
    <mergeCell ref="Z87:AQ87"/>
    <mergeCell ref="AS136:AU137"/>
    <mergeCell ref="AV136:BD137"/>
    <mergeCell ref="AN137:AO137"/>
    <mergeCell ref="AP106:AR107"/>
    <mergeCell ref="AF106:AF107"/>
    <mergeCell ref="T106:AB106"/>
    <mergeCell ref="D114:L119"/>
    <mergeCell ref="M114:S115"/>
    <mergeCell ref="T113:AB113"/>
    <mergeCell ref="AF116:AF117"/>
    <mergeCell ref="T115:AB115"/>
    <mergeCell ref="T112:AB112"/>
    <mergeCell ref="AV110:BD111"/>
    <mergeCell ref="T111:AB111"/>
    <mergeCell ref="AN117:AO117"/>
    <mergeCell ref="T118:AB118"/>
    <mergeCell ref="AF118:AF119"/>
    <mergeCell ref="M106:S107"/>
    <mergeCell ref="D102:L107"/>
    <mergeCell ref="M104:S105"/>
    <mergeCell ref="AF102:AF103"/>
    <mergeCell ref="AG102:AM103"/>
    <mergeCell ref="AF120:AF121"/>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AG128:AM129"/>
    <mergeCell ref="AN144:AO145"/>
    <mergeCell ref="AN143:AO143"/>
    <mergeCell ref="AS144:AU145"/>
    <mergeCell ref="BE134:BE135"/>
    <mergeCell ref="AS134:AU135"/>
    <mergeCell ref="AN138:AO139"/>
    <mergeCell ref="AS138:AU139"/>
    <mergeCell ref="AS130:AU131"/>
    <mergeCell ref="M126:S127"/>
    <mergeCell ref="AS124:AU125"/>
    <mergeCell ref="AF122:AF123"/>
    <mergeCell ref="AG122:AM123"/>
    <mergeCell ref="AS122:AU123"/>
    <mergeCell ref="AD124:AE125"/>
    <mergeCell ref="AP122:AR123"/>
    <mergeCell ref="T126:AB126"/>
    <mergeCell ref="AP124:AR125"/>
    <mergeCell ref="BE126:BE127"/>
    <mergeCell ref="BE128:BE129"/>
    <mergeCell ref="AS126:AU127"/>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S110:AU111"/>
    <mergeCell ref="AS104:AU105"/>
    <mergeCell ref="AS114:AU115"/>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40:BE141"/>
    <mergeCell ref="AV138:BD139"/>
    <mergeCell ref="BE138:BE139"/>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P138:AR139"/>
    <mergeCell ref="AP136:AR137"/>
    <mergeCell ref="AP140:AR143"/>
    <mergeCell ref="AN141:AO141"/>
    <mergeCell ref="T141:AB141"/>
    <mergeCell ref="AV142:BD143"/>
    <mergeCell ref="AF140:AF141"/>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AQ159:AU159"/>
    <mergeCell ref="AV159:BE159"/>
    <mergeCell ref="AV156:BD157"/>
    <mergeCell ref="AN155:AO155"/>
    <mergeCell ref="AG159:AO159"/>
    <mergeCell ref="AG158:AM158"/>
    <mergeCell ref="AN158:AO158"/>
    <mergeCell ref="AP156:AR157"/>
    <mergeCell ref="AS156:AU157"/>
    <mergeCell ref="AS158:AU158"/>
    <mergeCell ref="AV158:BD158"/>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B173:B176"/>
    <mergeCell ref="C173:C176"/>
    <mergeCell ref="D173:Y173"/>
    <mergeCell ref="Z173:AQ173"/>
    <mergeCell ref="AR171:BH172"/>
    <mergeCell ref="BA167:BH167"/>
    <mergeCell ref="AR173:BH173"/>
    <mergeCell ref="AK170:AM170"/>
    <mergeCell ref="D174:Y176"/>
    <mergeCell ref="AR174:BH176"/>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24"/>
  <sheetViews>
    <sheetView showGridLines="0" zoomScale="75" zoomScaleNormal="75" workbookViewId="0">
      <selection activeCell="Q109" sqref="Q109"/>
    </sheetView>
  </sheetViews>
  <sheetFormatPr defaultRowHeight="15" customHeight="1"/>
  <cols>
    <col min="1" max="1" width="16" style="203" bestFit="1" customWidth="1"/>
    <col min="2" max="2" width="13.25" style="203" bestFit="1" customWidth="1"/>
    <col min="3" max="5" width="20.125" style="203" customWidth="1"/>
    <col min="6" max="6" width="19.75" style="203" customWidth="1"/>
    <col min="7" max="7" width="19.875" style="203" customWidth="1"/>
    <col min="8" max="8" width="18.5" style="203" bestFit="1" customWidth="1"/>
    <col min="9" max="9" width="18.75" style="203" customWidth="1"/>
    <col min="10" max="11" width="18.875" style="203" customWidth="1"/>
    <col min="12" max="12" width="18.75" style="203" customWidth="1"/>
    <col min="13" max="13" width="19.625" style="203" customWidth="1"/>
    <col min="14" max="14" width="17.25" style="203" bestFit="1" customWidth="1"/>
    <col min="15" max="15" width="13.25" style="203" customWidth="1"/>
    <col min="16" max="16" width="17.5" style="272" bestFit="1" customWidth="1"/>
    <col min="17" max="17" width="11.5" style="203" customWidth="1"/>
    <col min="18" max="18" width="15.625" style="203" customWidth="1"/>
    <col min="19" max="19" width="9" style="203"/>
    <col min="20" max="21" width="5" style="203" customWidth="1"/>
    <col min="22" max="28" width="15" style="203" customWidth="1"/>
    <col min="29" max="16384" width="9" style="203"/>
  </cols>
  <sheetData>
    <row r="1" spans="1:28" ht="15" customHeight="1">
      <c r="A1" s="203" t="s">
        <v>145</v>
      </c>
    </row>
    <row r="2" spans="1:28" ht="15" customHeight="1">
      <c r="A2" s="204" t="s">
        <v>146</v>
      </c>
      <c r="B2" s="204" t="s">
        <v>140</v>
      </c>
      <c r="C2" s="204" t="s">
        <v>147</v>
      </c>
    </row>
    <row r="3" spans="1:28" ht="40.5">
      <c r="A3" s="204"/>
      <c r="B3" s="204"/>
      <c r="C3" s="205" t="s">
        <v>309</v>
      </c>
      <c r="D3" s="205" t="s">
        <v>149</v>
      </c>
      <c r="E3" s="205" t="s">
        <v>150</v>
      </c>
      <c r="F3" s="373" t="s">
        <v>312</v>
      </c>
      <c r="G3" s="373" t="s">
        <v>314</v>
      </c>
      <c r="H3" s="373" t="s">
        <v>315</v>
      </c>
      <c r="I3" s="375"/>
      <c r="J3" s="205"/>
      <c r="O3" s="245"/>
      <c r="P3" s="245"/>
    </row>
    <row r="4" spans="1:28" ht="15" customHeight="1">
      <c r="A4" s="206" t="s">
        <v>124</v>
      </c>
      <c r="B4" s="207" t="s">
        <v>141</v>
      </c>
      <c r="C4" s="364">
        <f>INT(SUMPRODUCT(($E$50:$E$315=A4)*($F$50:$F$315=B4)*($N$50:$N$315)))+INT(SUMPRODUCT(($E$50:$E$315=A4)*($P$50:$P$315)))</f>
        <v>0</v>
      </c>
      <c r="D4" s="206">
        <f t="shared" ref="D4" si="0">INT(SUMPRODUCT(($E$50:$E$315=A4)*($F$50:$F$315=B4)*($J$50:$J$315)))</f>
        <v>0</v>
      </c>
      <c r="E4" s="208">
        <f t="shared" ref="E4" si="1">INT(SUMPRODUCT(($E$50:$E$315=A4)*($F$50:$F$315=B4)*($K$50:$K$315)))</f>
        <v>0</v>
      </c>
      <c r="F4" s="369">
        <f t="shared" ref="F4:F30" si="2">SUM(G4:H4)</f>
        <v>0</v>
      </c>
      <c r="G4" s="369">
        <f>INT(SUMPRODUCT(($E$50:$E$315=A4)*($F$50:$F$315=B4)*($O$50:$O$315))/1000)</f>
        <v>0</v>
      </c>
      <c r="H4" s="369">
        <f>INT(SUMPRODUCT(($E$50:$E$315=A4)*($F$50:$F$315=B4)*($Q$50:$Q$315))/1000)</f>
        <v>0</v>
      </c>
      <c r="I4" s="375"/>
      <c r="J4" s="209" t="s">
        <v>151</v>
      </c>
      <c r="K4" s="210" t="s">
        <v>152</v>
      </c>
      <c r="L4" s="210"/>
      <c r="M4" s="210" t="s">
        <v>153</v>
      </c>
      <c r="N4" s="210" t="s">
        <v>154</v>
      </c>
      <c r="O4" s="210" t="s">
        <v>155</v>
      </c>
      <c r="P4" s="271"/>
      <c r="Q4" s="210"/>
      <c r="R4" s="210"/>
      <c r="S4" s="211"/>
      <c r="T4" s="1238" t="s">
        <v>244</v>
      </c>
      <c r="U4" s="249"/>
      <c r="V4" s="250" t="s">
        <v>245</v>
      </c>
      <c r="W4" s="251" t="s">
        <v>246</v>
      </c>
      <c r="X4" s="251" t="s">
        <v>247</v>
      </c>
      <c r="Y4" s="252" t="s">
        <v>248</v>
      </c>
      <c r="Z4" s="251" t="s">
        <v>249</v>
      </c>
      <c r="AA4" s="251" t="s">
        <v>250</v>
      </c>
      <c r="AB4" s="251" t="s">
        <v>251</v>
      </c>
    </row>
    <row r="5" spans="1:28" ht="15" customHeight="1">
      <c r="A5" s="206" t="s">
        <v>124</v>
      </c>
      <c r="B5" s="207" t="s">
        <v>142</v>
      </c>
      <c r="C5" s="206">
        <f>INT(SUMPRODUCT(($E$50:$E$315=A5)*($F$50:$F$315=B5)*($N$50:$N$315)))</f>
        <v>0</v>
      </c>
      <c r="D5" s="206">
        <f t="shared" ref="D5:D18" si="3">INT(SUMPRODUCT(($E$50:$E$315=A5)*($F$50:$F$315=B5)*($J$50:$J$315)))</f>
        <v>0</v>
      </c>
      <c r="E5" s="208">
        <f t="shared" ref="E5:E18" si="4">INT(SUMPRODUCT(($E$50:$E$315=A5)*($F$50:$F$315=B5)*($K$50:$K$315)))</f>
        <v>0</v>
      </c>
      <c r="F5" s="369">
        <f t="shared" si="2"/>
        <v>0</v>
      </c>
      <c r="G5" s="369">
        <f t="shared" ref="G5:G30" si="5">INT(SUMPRODUCT(($E$50:$E$315=A5)*($F$50:$F$315=B5)*($O$50:$O$315))/1000)</f>
        <v>0</v>
      </c>
      <c r="H5" s="369">
        <v>0</v>
      </c>
      <c r="J5" s="211"/>
      <c r="K5" s="206" t="s">
        <v>156</v>
      </c>
      <c r="L5" s="206"/>
      <c r="M5" s="220">
        <f>M6</f>
        <v>0</v>
      </c>
      <c r="N5" s="206"/>
      <c r="O5" s="220">
        <f>O6</f>
        <v>0</v>
      </c>
      <c r="P5" s="220"/>
      <c r="Q5" s="206"/>
      <c r="R5" s="206"/>
      <c r="S5" s="246"/>
      <c r="T5" s="1239"/>
      <c r="U5" s="253" t="s">
        <v>252</v>
      </c>
      <c r="V5" s="254" t="e">
        <f>(INDEX(($V$10:$AB$12,$V$15:$AB$17,$V$20:$AB$22,$V$29:$AB$31),1,1,$R$16))</f>
        <v>#REF!</v>
      </c>
      <c r="W5" s="254" t="e">
        <f>(INDEX(($V$10:$AB$12,$V$15:$AB$17,$V$20:$AB$22,$V$29:$AB$31),1,2,$R$16))</f>
        <v>#REF!</v>
      </c>
      <c r="X5" s="254" t="e">
        <f>(INDEX(($V$10:$AB$12,$V$15:$AB$17,$V$20:$AB$22,$V$29:$AB$31),1,3,$R$16))</f>
        <v>#REF!</v>
      </c>
      <c r="Y5" s="254" t="e">
        <f>(INDEX(($V$10:$AB$12,$V$15:$AB$17,$V$20:$AB$22,$V$29:$AB$31),1,4,$R$16))</f>
        <v>#REF!</v>
      </c>
      <c r="Z5" s="254" t="e">
        <f>(INDEX(($V$10:$AB$12,$V$15:$AB$17,$V$20:$AB$22,$V$29:$AB$31),1,5,$R$16))</f>
        <v>#REF!</v>
      </c>
      <c r="AA5" s="254" t="e">
        <f>(INDEX(($V$10:$AB$12,$V$15:$AB$17,$V$20:$AB$22,$V$29:$AB$31),1,6,$R$16))</f>
        <v>#REF!</v>
      </c>
      <c r="AB5" s="254" t="e">
        <f>(INDEX(($V$10:$AB$12,$V$15:$AB$17,$V$20:$AB$22,$V$29:$AB$31),1,7,$R$16))</f>
        <v>#REF!</v>
      </c>
    </row>
    <row r="6" spans="1:28" ht="15" customHeight="1">
      <c r="A6" s="212" t="s">
        <v>124</v>
      </c>
      <c r="B6" s="213" t="s">
        <v>143</v>
      </c>
      <c r="C6" s="212">
        <f>INT(SUMPRODUCT(($E$50:$E$315=A6)*($F$50:$F$315=B6)*($N$50:$N$315)))</f>
        <v>0</v>
      </c>
      <c r="D6" s="212">
        <f t="shared" si="3"/>
        <v>0</v>
      </c>
      <c r="E6" s="214">
        <f t="shared" si="4"/>
        <v>0</v>
      </c>
      <c r="F6" s="370">
        <f t="shared" si="2"/>
        <v>0</v>
      </c>
      <c r="G6" s="370">
        <f t="shared" si="5"/>
        <v>0</v>
      </c>
      <c r="H6" s="369">
        <v>0</v>
      </c>
      <c r="I6" s="375"/>
      <c r="J6" s="211"/>
      <c r="K6" s="206" t="s">
        <v>157</v>
      </c>
      <c r="L6" s="206"/>
      <c r="M6" s="220">
        <f>総括表!AG72</f>
        <v>0</v>
      </c>
      <c r="N6" s="206"/>
      <c r="O6" s="220">
        <f>総括表!AV72</f>
        <v>0</v>
      </c>
      <c r="P6" s="220"/>
      <c r="Q6" s="206"/>
      <c r="R6" s="206"/>
      <c r="S6" s="211"/>
      <c r="T6" s="1239"/>
      <c r="U6" s="255" t="s">
        <v>253</v>
      </c>
      <c r="V6" s="254" t="e">
        <f>(INDEX(($V$10:$AB$12,$V$15:$AB$17,$V$20:$AB$22,$V$29:$AB$31),2,1,$R$16))</f>
        <v>#REF!</v>
      </c>
      <c r="W6" s="254" t="e">
        <f>(INDEX(($V$10:$AB$12,$V$15:$AB$17,$V$20:$AB$22,$V$29:$AB$31),2,2,$R$16))</f>
        <v>#REF!</v>
      </c>
      <c r="X6" s="256" t="s">
        <v>254</v>
      </c>
      <c r="Y6" s="257" t="s">
        <v>255</v>
      </c>
      <c r="Z6" s="257" t="s">
        <v>256</v>
      </c>
      <c r="AA6" s="258"/>
      <c r="AB6" s="254" t="e">
        <f>(INDEX(($V$10:$AB$12,$V$15:$AB$17,$V$20:$AB$22,$V$29:$AB$31),2,7,$R$16))</f>
        <v>#REF!</v>
      </c>
    </row>
    <row r="7" spans="1:28" ht="15" customHeight="1">
      <c r="A7" s="206" t="s">
        <v>125</v>
      </c>
      <c r="B7" s="207" t="s">
        <v>141</v>
      </c>
      <c r="C7" s="206">
        <f>INT(SUMPRODUCT(($E$50:$E$315=A7)*($F$50:$F$315=B7)*($N$50:$N$315)))+INT(SUMPRODUCT(($E$50:$E$315=A7)*($P$50:$P$315)))</f>
        <v>0</v>
      </c>
      <c r="D7" s="206">
        <f t="shared" si="3"/>
        <v>0</v>
      </c>
      <c r="E7" s="208">
        <f t="shared" si="4"/>
        <v>0</v>
      </c>
      <c r="F7" s="369">
        <f t="shared" si="2"/>
        <v>0</v>
      </c>
      <c r="G7" s="369">
        <f t="shared" si="5"/>
        <v>0</v>
      </c>
      <c r="H7" s="377">
        <f>INT(SUMPRODUCT(($E$50:$E$315=A7)*($F$50:$F$315=B7)*($Q$50:$Q$315))/1000)</f>
        <v>0</v>
      </c>
      <c r="I7" s="375"/>
      <c r="J7" s="211"/>
      <c r="K7" s="206" t="s">
        <v>158</v>
      </c>
      <c r="L7" s="206" t="s">
        <v>159</v>
      </c>
      <c r="M7" s="206"/>
      <c r="N7" s="206"/>
      <c r="O7" s="206"/>
      <c r="P7" s="274"/>
      <c r="Q7" s="206"/>
      <c r="R7" s="206"/>
      <c r="S7" s="211"/>
      <c r="T7" s="1240"/>
      <c r="U7" s="253" t="s">
        <v>257</v>
      </c>
      <c r="V7" s="254" t="e">
        <f>(INDEX(($V$10:$AB$12,$V$15:$AB$17,$V$20:$AB$22,$V$29:$AB$31),3,1,$R$16))</f>
        <v>#REF!</v>
      </c>
      <c r="W7" s="254" t="e">
        <f>(INDEX(($V$10:$AB$12,$V$15:$AB$17,$V$20:$AB$22,$V$29:$AB$31),3,2,$R$16))</f>
        <v>#REF!</v>
      </c>
      <c r="X7" s="254" t="e">
        <f>INDEX(($V$10:$AB$12,$V$15:$AB$17,$V$20:$AB$22,$V$29:$AB$31),3,3,$R$16)</f>
        <v>#REF!</v>
      </c>
      <c r="Y7" s="254" t="e">
        <f>INDEX(($V$10:$AB$12,$V$15:$AB$17,$V$20:$AB$22,$V$29:$AB$31),3,4,$R$16)</f>
        <v>#REF!</v>
      </c>
      <c r="Z7" s="254" t="e">
        <f>INDEX(($V$10:$AB$12,$V$15:$AB$17,$V$20:$AB$22,$V$29:$AB$31),3,5,$R$16)</f>
        <v>#REF!</v>
      </c>
      <c r="AA7" s="259"/>
      <c r="AB7" s="254" t="e">
        <f>(INDEX(($V$10:$AB$12,$V$15:$AB$17,$V$20:$AB$22,$V$29:$AB$31),3,7,$R$16))</f>
        <v>#REF!</v>
      </c>
    </row>
    <row r="8" spans="1:28" ht="15" customHeight="1">
      <c r="A8" s="206" t="s">
        <v>125</v>
      </c>
      <c r="B8" s="207" t="s">
        <v>142</v>
      </c>
      <c r="C8" s="376">
        <f>INT(SUMPRODUCT(($E$50:$E$315=A8)*($F$50:$F$315=B8)*($N$50:$N$315)))</f>
        <v>0</v>
      </c>
      <c r="D8" s="206">
        <f t="shared" si="3"/>
        <v>0</v>
      </c>
      <c r="E8" s="208">
        <f t="shared" si="4"/>
        <v>0</v>
      </c>
      <c r="F8" s="369">
        <f t="shared" si="2"/>
        <v>0</v>
      </c>
      <c r="G8" s="369">
        <f t="shared" si="5"/>
        <v>0</v>
      </c>
      <c r="H8" s="369">
        <v>0</v>
      </c>
      <c r="J8" s="211"/>
      <c r="K8" s="206"/>
      <c r="L8" s="206" t="s">
        <v>160</v>
      </c>
      <c r="M8" s="206"/>
      <c r="N8" s="206"/>
      <c r="O8" s="206"/>
      <c r="P8" s="274"/>
      <c r="Q8" s="206"/>
      <c r="R8" s="206"/>
      <c r="S8" s="211"/>
      <c r="T8" s="260" t="s">
        <v>258</v>
      </c>
      <c r="U8" s="260"/>
      <c r="V8" s="260"/>
      <c r="W8" s="260"/>
      <c r="X8" s="260"/>
      <c r="Y8" s="261"/>
      <c r="Z8" s="260"/>
      <c r="AA8" s="262"/>
      <c r="AB8" s="260"/>
    </row>
    <row r="9" spans="1:28" ht="15" customHeight="1">
      <c r="A9" s="212" t="s">
        <v>125</v>
      </c>
      <c r="B9" s="213" t="s">
        <v>143</v>
      </c>
      <c r="C9" s="212">
        <f>INT(SUMPRODUCT(($E$50:$E$315=A9)*($F$50:$F$315=B9)*($N$50:$N$315)))</f>
        <v>0</v>
      </c>
      <c r="D9" s="212">
        <f t="shared" si="3"/>
        <v>0</v>
      </c>
      <c r="E9" s="214">
        <f t="shared" si="4"/>
        <v>0</v>
      </c>
      <c r="F9" s="370">
        <f t="shared" si="2"/>
        <v>0</v>
      </c>
      <c r="G9" s="370">
        <f t="shared" si="5"/>
        <v>0</v>
      </c>
      <c r="H9" s="370">
        <v>0</v>
      </c>
      <c r="I9" s="375"/>
      <c r="J9" s="211"/>
      <c r="K9" s="206"/>
      <c r="L9" s="206" t="s">
        <v>161</v>
      </c>
      <c r="M9" s="206"/>
      <c r="N9" s="206"/>
      <c r="O9" s="206"/>
      <c r="P9" s="274"/>
      <c r="Q9" s="206"/>
      <c r="R9" s="206"/>
      <c r="S9" s="211"/>
      <c r="T9" s="1238" t="s">
        <v>244</v>
      </c>
      <c r="U9" s="249"/>
      <c r="V9" s="250" t="s">
        <v>245</v>
      </c>
      <c r="W9" s="251" t="s">
        <v>246</v>
      </c>
      <c r="X9" s="251" t="s">
        <v>247</v>
      </c>
      <c r="Y9" s="252" t="s">
        <v>248</v>
      </c>
      <c r="Z9" s="251" t="s">
        <v>249</v>
      </c>
      <c r="AA9" s="251" t="s">
        <v>250</v>
      </c>
      <c r="AB9" s="251" t="s">
        <v>251</v>
      </c>
    </row>
    <row r="10" spans="1:28" ht="15" customHeight="1">
      <c r="A10" s="206" t="s">
        <v>126</v>
      </c>
      <c r="B10" s="207" t="s">
        <v>141</v>
      </c>
      <c r="C10" s="206">
        <f>INT(SUMPRODUCT(($E$50:$E$315=A10)*($F$50:$F$315=B10)*($N$50:$N$315)))+INT(SUMPRODUCT(($E$50:$E$315=A10)*($P$50:$P$315)))</f>
        <v>0</v>
      </c>
      <c r="D10" s="206">
        <f t="shared" si="3"/>
        <v>0</v>
      </c>
      <c r="E10" s="208">
        <f t="shared" si="4"/>
        <v>0</v>
      </c>
      <c r="F10" s="369">
        <f t="shared" si="2"/>
        <v>0</v>
      </c>
      <c r="G10" s="369">
        <f t="shared" si="5"/>
        <v>0</v>
      </c>
      <c r="H10" s="377">
        <f>INT(SUMPRODUCT(($E$50:$E$315=A10)*($F$50:$F$315=B10)*($Q$50:$Q$315))/1000)</f>
        <v>0</v>
      </c>
      <c r="I10" s="375"/>
      <c r="J10" s="211"/>
      <c r="K10" s="206" t="s">
        <v>162</v>
      </c>
      <c r="L10" s="206"/>
      <c r="M10" s="220">
        <f>総括表!AF74</f>
        <v>0</v>
      </c>
      <c r="N10" s="206">
        <v>0.02</v>
      </c>
      <c r="O10" s="220">
        <f>総括表!AV74</f>
        <v>0</v>
      </c>
      <c r="P10" s="220"/>
      <c r="Q10" s="206"/>
      <c r="R10" s="206"/>
      <c r="S10" s="246"/>
      <c r="T10" s="1239"/>
      <c r="U10" s="253" t="s">
        <v>252</v>
      </c>
      <c r="V10" s="254" t="e">
        <f>IF(OR($O$19="",$O$19=0,$O$19=1),$O$13,IF($O$13-$O$19*INT($O$13/$O$19)=0,$O$13/3,IF($O$13-$O$19*INT($O$13/$O$19)=2,INT($O$13/$O$19)+2,INT($O$13/$O$19)+1)))</f>
        <v>#REF!</v>
      </c>
      <c r="W10" s="263" t="e">
        <f>IF(#REF!="行わない",IF(OR($O$5="",$O$5=0),0,IF($M$19&lt;=$O$5,0,IF($M$19-$O$5&gt;V10,V10,$M$19-$O$5))),0)</f>
        <v>#REF!</v>
      </c>
      <c r="X10" s="263">
        <f>Z12</f>
        <v>0</v>
      </c>
      <c r="Y10" s="264" t="e">
        <f>IF(OR(V10="",V10=0),0,V10-W10+X10)</f>
        <v>#REF!</v>
      </c>
      <c r="Z10" s="264">
        <v>0</v>
      </c>
      <c r="AA10" s="263">
        <f>$O$10</f>
        <v>0</v>
      </c>
      <c r="AB10" s="263" t="e">
        <f>IF(OR(V10="",V10=0),0,Y10+AA10)</f>
        <v>#REF!</v>
      </c>
    </row>
    <row r="11" spans="1:28" ht="15" customHeight="1">
      <c r="A11" s="206" t="s">
        <v>126</v>
      </c>
      <c r="B11" s="207" t="s">
        <v>142</v>
      </c>
      <c r="C11" s="376">
        <f>INT(SUMPRODUCT(($E$50:$E$315=A11)*($F$50:$F$315=B11)*($N$50:$N$315)))</f>
        <v>0</v>
      </c>
      <c r="D11" s="206">
        <f t="shared" si="3"/>
        <v>0</v>
      </c>
      <c r="E11" s="208">
        <f t="shared" si="4"/>
        <v>0</v>
      </c>
      <c r="F11" s="369">
        <f t="shared" si="2"/>
        <v>0</v>
      </c>
      <c r="G11" s="369">
        <f t="shared" si="5"/>
        <v>0</v>
      </c>
      <c r="H11" s="369">
        <v>0</v>
      </c>
      <c r="J11" s="211"/>
      <c r="K11" s="206"/>
      <c r="L11" s="206"/>
      <c r="M11" s="220"/>
      <c r="N11" s="206"/>
      <c r="O11" s="206"/>
      <c r="P11" s="274"/>
      <c r="Q11" s="206"/>
      <c r="R11" s="206"/>
      <c r="S11" s="211"/>
      <c r="T11" s="1239"/>
      <c r="U11" s="255" t="s">
        <v>253</v>
      </c>
      <c r="V11" s="265" t="e">
        <f>IF(OR($O$19="",$O$19=0,$O$19=1),0,IF($O$13="",0,IF($O$19=1,0,INT($O$13/3))))</f>
        <v>#REF!</v>
      </c>
      <c r="W11" s="266" t="e">
        <f>IF(#REF!="行わない",IF(OR($O$19="",$O$19=0,$O$19=1),0,IF($O$5="",0,IF($M$19-V10&lt;=$O$5,0,IF($O$19=1,0,IF($M$19-$O$5-W10&gt;=V11,V11,$M$19-$O$5-W10))))),0)</f>
        <v>#REF!</v>
      </c>
      <c r="X11" s="256" t="s">
        <v>254</v>
      </c>
      <c r="Y11" s="257" t="s">
        <v>255</v>
      </c>
      <c r="Z11" s="257" t="s">
        <v>256</v>
      </c>
      <c r="AA11" s="258"/>
      <c r="AB11" s="263" t="e">
        <f>IF(OR($O$19="",$O$19=0,$O$19=1),0,IF(V11=0,0,V11-W11))</f>
        <v>#REF!</v>
      </c>
    </row>
    <row r="12" spans="1:28" ht="15" customHeight="1">
      <c r="A12" s="212" t="s">
        <v>126</v>
      </c>
      <c r="B12" s="213" t="s">
        <v>143</v>
      </c>
      <c r="C12" s="212">
        <f>INT(SUMPRODUCT(($E$50:$E$315=A12)*($F$50:$F$315=B12)*($N$50:$N$315)))</f>
        <v>0</v>
      </c>
      <c r="D12" s="212">
        <f t="shared" si="3"/>
        <v>0</v>
      </c>
      <c r="E12" s="214">
        <f t="shared" si="4"/>
        <v>0</v>
      </c>
      <c r="F12" s="370">
        <f t="shared" si="2"/>
        <v>0</v>
      </c>
      <c r="G12" s="370">
        <f t="shared" si="5"/>
        <v>0</v>
      </c>
      <c r="H12" s="370">
        <v>0</v>
      </c>
      <c r="I12" s="375"/>
      <c r="J12" s="211" t="s">
        <v>163</v>
      </c>
      <c r="K12" s="206" t="s">
        <v>152</v>
      </c>
      <c r="L12" s="206"/>
      <c r="M12" s="206" t="s">
        <v>164</v>
      </c>
      <c r="N12" s="206" t="s">
        <v>165</v>
      </c>
      <c r="O12" s="206" t="s">
        <v>166</v>
      </c>
      <c r="P12" s="274"/>
      <c r="Q12" s="206"/>
      <c r="R12" s="206"/>
      <c r="S12" s="211"/>
      <c r="T12" s="1240"/>
      <c r="U12" s="253" t="s">
        <v>257</v>
      </c>
      <c r="V12" s="254" t="e">
        <f>IF(OR($O$19="",$O$19=0,$O$19=1),0,IF($O$13="",0,IF($O$19=1,0,INT($O$13/3))))</f>
        <v>#REF!</v>
      </c>
      <c r="W12" s="263" t="e">
        <f>IF(#REF!="行わない",IF(OR($O$19="",$O$19=0,$O$19=1),0,IF($O$5="",0,IF($M$19-V10-V11&lt;=$O$5,0,IF($O$19=1,0,IF($M$19-$O$5-W10-W11&gt;=V12,V12,$M$19-$O$5-W10-W11))))),0)</f>
        <v>#REF!</v>
      </c>
      <c r="X12" s="265" t="e">
        <f>IF(#REF!="行わない",IF(OR($O$5="",$O$5=0),0,IF($O$19=1,IF($O$5&gt;=$M$19,0,W10),W10+W11+W12)),0)</f>
        <v>#REF!</v>
      </c>
      <c r="Y12" s="265" t="e">
        <f>IF($M$19-$O$5-X12-Z10&gt;0,$M$19-$O$5-X12-Z10,0)</f>
        <v>#REF!</v>
      </c>
      <c r="Z12" s="266">
        <f>IF(OR($O$5="",$O$5=0),0,IF($M$19&lt;=$O$5,$O$5-$M$19,0))</f>
        <v>0</v>
      </c>
      <c r="AA12" s="259"/>
      <c r="AB12" s="263" t="e">
        <f>IF(OR($O$19="",$O$19=0,$O$19=1),0,IF(V12=0,0,V12-W12))</f>
        <v>#REF!</v>
      </c>
    </row>
    <row r="13" spans="1:28" ht="15" customHeight="1">
      <c r="A13" s="206" t="s">
        <v>127</v>
      </c>
      <c r="B13" s="207" t="s">
        <v>141</v>
      </c>
      <c r="C13" s="206">
        <f>INT(SUMPRODUCT(($E$50:$E$315=A13)*($F$50:$F$315=B13)*($N$50:$N$315)))+INT(SUMPRODUCT(($E$50:$E$315=A13)*($P$50:$P$315)))</f>
        <v>0</v>
      </c>
      <c r="D13" s="206">
        <f t="shared" si="3"/>
        <v>0</v>
      </c>
      <c r="E13" s="208">
        <f t="shared" si="4"/>
        <v>0</v>
      </c>
      <c r="F13" s="369">
        <f t="shared" si="2"/>
        <v>0</v>
      </c>
      <c r="G13" s="369">
        <f t="shared" si="5"/>
        <v>0</v>
      </c>
      <c r="H13" s="377">
        <f>INT(SUMPRODUCT(($E$50:$E$315=A13)*($F$50:$F$315=B13)*($Q$50:$Q$315))/1000)</f>
        <v>0</v>
      </c>
      <c r="I13" s="375"/>
      <c r="J13" s="211"/>
      <c r="K13" s="206" t="s">
        <v>156</v>
      </c>
      <c r="L13" s="206"/>
      <c r="M13" s="220">
        <f>M14</f>
        <v>0</v>
      </c>
      <c r="N13" s="206"/>
      <c r="O13" s="244">
        <f>O14</f>
        <v>0</v>
      </c>
      <c r="P13" s="244"/>
      <c r="Q13" s="220"/>
      <c r="R13" s="206"/>
      <c r="S13" s="246"/>
      <c r="T13" s="260" t="s">
        <v>259</v>
      </c>
      <c r="U13" s="260"/>
      <c r="V13" s="260"/>
      <c r="W13" s="260"/>
      <c r="X13" s="260"/>
      <c r="Y13" s="260"/>
      <c r="Z13" s="261"/>
      <c r="AA13" s="262"/>
      <c r="AB13" s="260"/>
    </row>
    <row r="14" spans="1:28" ht="15" customHeight="1">
      <c r="A14" s="206" t="s">
        <v>127</v>
      </c>
      <c r="B14" s="207" t="s">
        <v>142</v>
      </c>
      <c r="C14" s="376">
        <f>INT(SUMPRODUCT(($E$50:$E$315=A14)*($F$50:$F$315=B14)*($N$50:$N$315)))</f>
        <v>0</v>
      </c>
      <c r="D14" s="206">
        <f t="shared" si="3"/>
        <v>0</v>
      </c>
      <c r="E14" s="208">
        <f t="shared" si="4"/>
        <v>0</v>
      </c>
      <c r="F14" s="369">
        <f t="shared" si="2"/>
        <v>0</v>
      </c>
      <c r="G14" s="369">
        <f t="shared" si="5"/>
        <v>0</v>
      </c>
      <c r="H14" s="369">
        <v>0</v>
      </c>
      <c r="J14" s="211"/>
      <c r="K14" s="206" t="s">
        <v>157</v>
      </c>
      <c r="L14" s="206"/>
      <c r="M14" s="220">
        <f>M6</f>
        <v>0</v>
      </c>
      <c r="N14" s="206"/>
      <c r="O14" s="220">
        <f>O6</f>
        <v>0</v>
      </c>
      <c r="P14" s="220"/>
      <c r="Q14" s="206"/>
      <c r="R14" s="206"/>
      <c r="S14" s="246"/>
      <c r="T14" s="1238" t="s">
        <v>244</v>
      </c>
      <c r="U14" s="249"/>
      <c r="V14" s="250" t="s">
        <v>245</v>
      </c>
      <c r="W14" s="251" t="s">
        <v>246</v>
      </c>
      <c r="X14" s="251" t="s">
        <v>247</v>
      </c>
      <c r="Y14" s="252" t="s">
        <v>248</v>
      </c>
      <c r="Z14" s="251" t="s">
        <v>249</v>
      </c>
      <c r="AA14" s="251" t="s">
        <v>250</v>
      </c>
      <c r="AB14" s="251" t="s">
        <v>251</v>
      </c>
    </row>
    <row r="15" spans="1:28" ht="15" customHeight="1">
      <c r="A15" s="212" t="s">
        <v>127</v>
      </c>
      <c r="B15" s="213" t="s">
        <v>143</v>
      </c>
      <c r="C15" s="212">
        <f>INT(SUMPRODUCT(($E$50:$E$315=A15)*($F$50:$F$315=B15)*($N$50:$N$315)))</f>
        <v>0</v>
      </c>
      <c r="D15" s="212">
        <f t="shared" si="3"/>
        <v>0</v>
      </c>
      <c r="E15" s="214">
        <f t="shared" si="4"/>
        <v>0</v>
      </c>
      <c r="F15" s="370">
        <f t="shared" si="2"/>
        <v>0</v>
      </c>
      <c r="G15" s="370">
        <f t="shared" si="5"/>
        <v>0</v>
      </c>
      <c r="H15" s="370">
        <v>0</v>
      </c>
      <c r="J15" s="211"/>
      <c r="K15" s="206" t="s">
        <v>158</v>
      </c>
      <c r="L15" s="206" t="s">
        <v>159</v>
      </c>
      <c r="M15" s="206"/>
      <c r="N15" s="206"/>
      <c r="O15" s="206"/>
      <c r="P15" s="274"/>
      <c r="Q15" s="206"/>
      <c r="R15" s="206" t="s">
        <v>266</v>
      </c>
      <c r="S15" s="211"/>
      <c r="T15" s="1239"/>
      <c r="U15" s="253" t="s">
        <v>252</v>
      </c>
      <c r="V15" s="254" t="e">
        <f>IF(OR($O$19="",$O$19=0,$O$19=1),$O$13,IF($O$13-$O$19*INT($O$13/$O$19)=0,$O$13/3,IF($O$13-$O$19*INT($O$13/$O$19)=2,INT($O$13/$O$19)+2,INT($O$13/$O$19)+1)))</f>
        <v>#REF!</v>
      </c>
      <c r="W15" s="263">
        <v>0</v>
      </c>
      <c r="X15" s="263">
        <f>Z17</f>
        <v>0</v>
      </c>
      <c r="Y15" s="264" t="e">
        <f>IF(OR(V15="",V15=0),0,V15-W15+X15)</f>
        <v>#REF!</v>
      </c>
      <c r="Z15" s="267" t="e">
        <f>IF(#REF!="行わない",IF(OR($O$5="",$O$5=0),0,IF($M$19-$O$5&gt;$O$10,$O$10,IF($M$19-$O$5&lt;0,0,$M$19-$O$5))),0)</f>
        <v>#REF!</v>
      </c>
      <c r="AA15" s="263" t="e">
        <f>$O$10-Z15</f>
        <v>#REF!</v>
      </c>
      <c r="AB15" s="263" t="e">
        <f>IF(OR(V15="",V15=0),0,Y15+AA15)</f>
        <v>#REF!</v>
      </c>
    </row>
    <row r="16" spans="1:28" ht="15" customHeight="1">
      <c r="A16" s="206" t="s">
        <v>58</v>
      </c>
      <c r="B16" s="207" t="s">
        <v>141</v>
      </c>
      <c r="C16" s="206">
        <f>INT(SUMPRODUCT(($E$50:$E$315=A16)*($F$50:$F$315=B16)*($N$50:$N$315)))+INT(SUMPRODUCT(($E$50:$E$315=A16)*($P$50:$P$315)))</f>
        <v>0</v>
      </c>
      <c r="D16" s="206">
        <f t="shared" si="3"/>
        <v>0</v>
      </c>
      <c r="E16" s="208">
        <f t="shared" si="4"/>
        <v>0</v>
      </c>
      <c r="F16" s="369">
        <f t="shared" si="2"/>
        <v>0</v>
      </c>
      <c r="G16" s="369">
        <f t="shared" si="5"/>
        <v>0</v>
      </c>
      <c r="H16" s="377">
        <f>INT(SUMPRODUCT(($E$50:$E$315=A16)*($F$50:$F$315=B16)*($Q$50:$Q$315))/1000)</f>
        <v>0</v>
      </c>
      <c r="I16" s="375"/>
      <c r="J16" s="211"/>
      <c r="K16" s="206"/>
      <c r="L16" s="206" t="s">
        <v>160</v>
      </c>
      <c r="M16" s="206"/>
      <c r="N16" s="206"/>
      <c r="O16" s="206"/>
      <c r="P16" s="274"/>
      <c r="Q16" s="206"/>
      <c r="R16" s="206" t="e">
        <f>IF(#REF!="",4,#REF!)</f>
        <v>#REF!</v>
      </c>
      <c r="S16" s="211"/>
      <c r="T16" s="1239"/>
      <c r="U16" s="255" t="s">
        <v>253</v>
      </c>
      <c r="V16" s="265" t="e">
        <f>IF(OR($O$19="",$O$19=0,$O$19=1),0,IF($O$13="",0,IF($O$19=1,0,INT($O$13/3))))</f>
        <v>#REF!</v>
      </c>
      <c r="W16" s="266">
        <v>0</v>
      </c>
      <c r="X16" s="256" t="s">
        <v>254</v>
      </c>
      <c r="Y16" s="257" t="s">
        <v>255</v>
      </c>
      <c r="Z16" s="257" t="s">
        <v>256</v>
      </c>
      <c r="AA16" s="258"/>
      <c r="AB16" s="263" t="e">
        <f>IF(OR($O$19="",$O$19=0,$O$19=1),0,IF(V16=0,0,V16-W16))</f>
        <v>#REF!</v>
      </c>
    </row>
    <row r="17" spans="1:28" ht="15" customHeight="1">
      <c r="A17" s="206" t="s">
        <v>58</v>
      </c>
      <c r="B17" s="207" t="s">
        <v>142</v>
      </c>
      <c r="C17" s="376">
        <f>INT(SUMPRODUCT(($E$50:$E$315=A17)*($F$50:$F$315=B17)*($N$50:$N$315)))</f>
        <v>0</v>
      </c>
      <c r="D17" s="206">
        <f t="shared" si="3"/>
        <v>0</v>
      </c>
      <c r="E17" s="208">
        <f t="shared" si="4"/>
        <v>0</v>
      </c>
      <c r="F17" s="369">
        <f t="shared" si="2"/>
        <v>0</v>
      </c>
      <c r="G17" s="369">
        <f t="shared" si="5"/>
        <v>0</v>
      </c>
      <c r="H17" s="369">
        <v>0</v>
      </c>
      <c r="J17" s="211"/>
      <c r="K17" s="206"/>
      <c r="L17" s="206" t="s">
        <v>161</v>
      </c>
      <c r="M17" s="206"/>
      <c r="N17" s="206"/>
      <c r="O17" s="206"/>
      <c r="P17" s="274"/>
      <c r="Q17" s="206"/>
      <c r="R17" s="206" t="s">
        <v>267</v>
      </c>
      <c r="S17" s="211"/>
      <c r="T17" s="1240"/>
      <c r="U17" s="253" t="s">
        <v>257</v>
      </c>
      <c r="V17" s="254" t="e">
        <f>IF(OR($O$19="",$O$19=0,$O$19=1),0,IF($O$13="",0,IF($O$19=1,0,INT($O$13/3))))</f>
        <v>#REF!</v>
      </c>
      <c r="W17" s="263">
        <v>0</v>
      </c>
      <c r="X17" s="265" t="e">
        <f>Z15</f>
        <v>#REF!</v>
      </c>
      <c r="Y17" s="265" t="e">
        <f>IF($M$19-$O$5-X17&gt;0,$M$19-$O$5-X17,0)</f>
        <v>#REF!</v>
      </c>
      <c r="Z17" s="266">
        <f>IF(OR($O$5="",$O$5=0),0,IF($M$19&lt;=$O$5,$O$5-$M$19,0))</f>
        <v>0</v>
      </c>
      <c r="AA17" s="259"/>
      <c r="AB17" s="263" t="e">
        <f>IF(OR($O$19="",$O$19=0,$O$19=1),0,IF(V17=0,0,V17-W17))</f>
        <v>#REF!</v>
      </c>
    </row>
    <row r="18" spans="1:28" ht="15" customHeight="1">
      <c r="A18" s="212" t="s">
        <v>58</v>
      </c>
      <c r="B18" s="213" t="s">
        <v>143</v>
      </c>
      <c r="C18" s="212">
        <f>INT(SUMPRODUCT(($E$50:$E$315=A18)*($F$50:$F$315=B18)*($N$50:$N$315)))</f>
        <v>0</v>
      </c>
      <c r="D18" s="212">
        <f t="shared" si="3"/>
        <v>0</v>
      </c>
      <c r="E18" s="214">
        <f t="shared" si="4"/>
        <v>0</v>
      </c>
      <c r="F18" s="370">
        <f t="shared" si="2"/>
        <v>0</v>
      </c>
      <c r="G18" s="370">
        <f t="shared" si="5"/>
        <v>0</v>
      </c>
      <c r="H18" s="370">
        <v>0</v>
      </c>
      <c r="J18" s="211"/>
      <c r="K18" s="206"/>
      <c r="L18" s="206"/>
      <c r="M18" s="206"/>
      <c r="N18" s="206"/>
      <c r="O18" s="206"/>
      <c r="P18" s="274"/>
      <c r="Q18" s="206"/>
      <c r="R18" s="206" t="e">
        <f>IF(AND(R20="還付なし",R16&lt;&gt;""),"表示","非表示")</f>
        <v>#REF!</v>
      </c>
      <c r="S18" s="211"/>
      <c r="T18" s="260" t="s">
        <v>260</v>
      </c>
      <c r="U18" s="260"/>
      <c r="V18" s="260"/>
      <c r="W18" s="260"/>
      <c r="X18" s="260"/>
      <c r="Y18" s="260"/>
      <c r="Z18" s="260"/>
      <c r="AA18" s="262"/>
      <c r="AB18" s="260"/>
    </row>
    <row r="19" spans="1:28" ht="15" customHeight="1">
      <c r="A19" s="206" t="s">
        <v>128</v>
      </c>
      <c r="B19" s="207" t="s">
        <v>141</v>
      </c>
      <c r="C19" s="206">
        <f>INT(SUMPRODUCT(($E$50:$E$315=A19)*($F$50:$F$315=B19)*($N$50:$N$315)))+INT(SUMPRODUCT(($E$50:$E$315=A19)*($P$50:$P$315)))</f>
        <v>0</v>
      </c>
      <c r="D19" s="206">
        <f t="shared" ref="D19" si="6">INT(SUMPRODUCT(($E$50:$E$315=A19)*($F$50:$F$315=B19)*($J$50:$J$315)))</f>
        <v>0</v>
      </c>
      <c r="E19" s="208">
        <f t="shared" ref="E19" si="7">INT(SUMPRODUCT(($E$50:$E$315=A19)*($F$50:$F$315=B19)*($K$50:$K$315)))</f>
        <v>0</v>
      </c>
      <c r="F19" s="369">
        <f t="shared" si="2"/>
        <v>0</v>
      </c>
      <c r="G19" s="369">
        <f t="shared" si="5"/>
        <v>0</v>
      </c>
      <c r="H19" s="377">
        <f>INT(SUMPRODUCT(($E$50:$E$315=A19)*($F$50:$F$315=B19)*($Q$50:$Q$315))/1000)</f>
        <v>0</v>
      </c>
      <c r="J19" s="211" t="s">
        <v>167</v>
      </c>
      <c r="K19" s="206"/>
      <c r="L19" s="206"/>
      <c r="M19" s="221" t="e">
        <f>#REF!</f>
        <v>#REF!</v>
      </c>
      <c r="N19" s="206" t="s">
        <v>168</v>
      </c>
      <c r="O19" s="206" t="e">
        <f>#REF!</f>
        <v>#REF!</v>
      </c>
      <c r="P19" s="274"/>
      <c r="Q19" s="206"/>
      <c r="R19" s="206" t="s">
        <v>169</v>
      </c>
      <c r="S19" s="211"/>
      <c r="T19" s="1238" t="s">
        <v>244</v>
      </c>
      <c r="U19" s="249"/>
      <c r="V19" s="250" t="s">
        <v>245</v>
      </c>
      <c r="W19" s="251" t="s">
        <v>246</v>
      </c>
      <c r="X19" s="251" t="s">
        <v>247</v>
      </c>
      <c r="Y19" s="252" t="s">
        <v>248</v>
      </c>
      <c r="Z19" s="251" t="s">
        <v>249</v>
      </c>
      <c r="AA19" s="251" t="s">
        <v>250</v>
      </c>
      <c r="AB19" s="251" t="s">
        <v>251</v>
      </c>
    </row>
    <row r="20" spans="1:28" ht="15" customHeight="1">
      <c r="A20" s="206" t="s">
        <v>128</v>
      </c>
      <c r="B20" s="207" t="s">
        <v>142</v>
      </c>
      <c r="C20" s="376">
        <f>INT(SUMPRODUCT(($E$50:$E$315=A20)*($F$50:$F$315=B20)*($N$50:$N$315)))</f>
        <v>0</v>
      </c>
      <c r="D20" s="206">
        <f>INT(SUMPRODUCT(($E$50:$E$315=A20)*($F$50:$F$315=B20)*($J$50:$J$315)))</f>
        <v>0</v>
      </c>
      <c r="E20" s="208">
        <f>INT(SUMPRODUCT(($E$50:$E$315=A20)*($F$50:$F$315=B20)*($K$50:$K$315)))</f>
        <v>0</v>
      </c>
      <c r="F20" s="369">
        <f t="shared" si="2"/>
        <v>0</v>
      </c>
      <c r="G20" s="369">
        <f t="shared" si="5"/>
        <v>0</v>
      </c>
      <c r="H20" s="369">
        <v>0</v>
      </c>
      <c r="I20" s="375"/>
      <c r="J20" s="211"/>
      <c r="K20" s="206"/>
      <c r="L20" s="206"/>
      <c r="M20" s="206"/>
      <c r="N20" s="206"/>
      <c r="O20" s="206"/>
      <c r="P20" s="274"/>
      <c r="Q20" s="206"/>
      <c r="R20" s="206" t="e">
        <f>IF(AND(#REF!="行わない",O5*2&lt;=M19),"還付なし","還付あり")</f>
        <v>#REF!</v>
      </c>
      <c r="S20" s="211"/>
      <c r="T20" s="1239"/>
      <c r="U20" s="253" t="s">
        <v>252</v>
      </c>
      <c r="V20" s="254" t="e">
        <f>IF(OR($O$19="",$O$19=0,$O$19=1),$O$13,IF($O$13-$O$19*INT($O$13/$O$19)=0,$O$13/3,IF($O$13-$O$19*INT($O$13/$O$19)=2,INT($O$13/$O$19)+2,INT($O$13/$O$19)+1)))</f>
        <v>#REF!</v>
      </c>
      <c r="W20" s="263" t="e">
        <f>IF(#REF!="行わない",IF(OR($O$5="",$O$5=0),0,IF($M$19&lt;=$O$5,0,IF($M$19-$O$5&gt;V20,V20,$M$19-$O$5))),0)</f>
        <v>#REF!</v>
      </c>
      <c r="X20" s="263">
        <f>Z22</f>
        <v>0</v>
      </c>
      <c r="Y20" s="264" t="e">
        <f>IF(OR(V20="",V20=0),0,IF(V20&lt;W20,V20,V20-W20+X20))</f>
        <v>#REF!</v>
      </c>
      <c r="Z20" s="267" t="e">
        <f>IF(#REF!="行わない",IF(OR($O$5="",$O$5=0),0,IF($M$19-$O$5&gt;W20,IF($M$19-$O$5-W20&gt;$O$10,$O$10,$M$19-$O$5-W20),0)),0)</f>
        <v>#REF!</v>
      </c>
      <c r="AA20" s="263" t="e">
        <f>$O$10-Z20</f>
        <v>#REF!</v>
      </c>
      <c r="AB20" s="263" t="e">
        <f>IF(OR(V20="",V20=0),0,Y20+AA20)</f>
        <v>#REF!</v>
      </c>
    </row>
    <row r="21" spans="1:28" ht="15" customHeight="1">
      <c r="A21" s="212" t="s">
        <v>128</v>
      </c>
      <c r="B21" s="213" t="s">
        <v>143</v>
      </c>
      <c r="C21" s="212">
        <f>INT(SUMPRODUCT(($E$50:$E$315=A21)*($F$50:$F$315=B21)*($N$50:$N$315)))</f>
        <v>0</v>
      </c>
      <c r="D21" s="212">
        <f t="shared" ref="D21:D30" si="8">INT(SUMPRODUCT(($E$50:$E$315=A21)*($F$50:$F$315=B21)*($J$50:$J$315)))</f>
        <v>0</v>
      </c>
      <c r="E21" s="214">
        <f t="shared" ref="E21:E30" si="9">INT(SUMPRODUCT(($E$50:$E$315=A21)*($F$50:$F$315=B21)*($K$50:$K$315)))</f>
        <v>0</v>
      </c>
      <c r="F21" s="370">
        <f t="shared" si="2"/>
        <v>0</v>
      </c>
      <c r="G21" s="370">
        <f t="shared" si="5"/>
        <v>0</v>
      </c>
      <c r="H21" s="370">
        <v>0</v>
      </c>
      <c r="J21" s="211" t="s">
        <v>170</v>
      </c>
      <c r="K21" s="206"/>
      <c r="L21" s="206" t="s">
        <v>171</v>
      </c>
      <c r="M21" s="206" t="s">
        <v>172</v>
      </c>
      <c r="N21" s="206" t="s">
        <v>173</v>
      </c>
      <c r="O21" s="206"/>
      <c r="P21" s="274"/>
      <c r="Q21" s="206" t="s">
        <v>174</v>
      </c>
      <c r="R21" s="206" t="s">
        <v>175</v>
      </c>
      <c r="S21" s="211"/>
      <c r="T21" s="1239"/>
      <c r="U21" s="255" t="s">
        <v>253</v>
      </c>
      <c r="V21" s="265" t="e">
        <f>IF(OR($O$19="",$O$19=0,$O$19=1),0,IF($O$13="",0,IF($O$19=1,0,INT($O$13/3))))</f>
        <v>#REF!</v>
      </c>
      <c r="W21" s="266" t="e">
        <f>IF(#REF!="行わない",IF(OR($O$19="",$O$19=0,$O$19=1),0,IF($O$5="",0,IF($M$19-$O$5-W20-Z20&lt;0,0,IF(V21&lt;$M$19-$O$5-W20-Z20,V21,$M$19-$O$5-W20-Z20)))),0)</f>
        <v>#REF!</v>
      </c>
      <c r="X21" s="256" t="s">
        <v>254</v>
      </c>
      <c r="Y21" s="257" t="s">
        <v>255</v>
      </c>
      <c r="Z21" s="257" t="s">
        <v>256</v>
      </c>
      <c r="AA21" s="258"/>
      <c r="AB21" s="263" t="e">
        <f>IF(OR($O$19="",$O$19=0,$O$19=1),0,IF(V21=0,0,V21-W21))</f>
        <v>#REF!</v>
      </c>
    </row>
    <row r="22" spans="1:28" ht="15" customHeight="1">
      <c r="A22" s="206" t="s">
        <v>129</v>
      </c>
      <c r="B22" s="207" t="s">
        <v>141</v>
      </c>
      <c r="C22" s="206">
        <f>INT(SUMPRODUCT(($E$50:$E$315=A22)*($F$50:$F$315=B22)*($N$50:$N$315)))+INT(SUMPRODUCT(($E$50:$E$315=A22)*($P$50:$P$315)))</f>
        <v>0</v>
      </c>
      <c r="D22" s="206">
        <f t="shared" si="8"/>
        <v>0</v>
      </c>
      <c r="E22" s="208">
        <f t="shared" si="9"/>
        <v>0</v>
      </c>
      <c r="F22" s="369">
        <f t="shared" si="2"/>
        <v>0</v>
      </c>
      <c r="G22" s="369">
        <f t="shared" si="5"/>
        <v>0</v>
      </c>
      <c r="H22" s="377">
        <f>INT(SUMPRODUCT(($E$50:$E$315=A22)*($F$50:$F$315=B22)*($Q$50:$Q$315))/1000)</f>
        <v>0</v>
      </c>
      <c r="I22" s="375"/>
      <c r="J22" s="211"/>
      <c r="K22" s="206"/>
      <c r="L22" s="269" t="e">
        <f>X7</f>
        <v>#REF!</v>
      </c>
      <c r="M22" s="270" t="e">
        <f>Y7</f>
        <v>#REF!</v>
      </c>
      <c r="N22" s="270" t="e">
        <f>Z7</f>
        <v>#REF!</v>
      </c>
      <c r="O22" s="206"/>
      <c r="P22" s="274"/>
      <c r="Q22" s="206" t="str">
        <f>IF(OR(M6=M9,AND(M6&gt;0,M9&gt;0)),"一元",IF(M9=0,"二元（労災）","二元（雇用）"))</f>
        <v>一元</v>
      </c>
      <c r="R22" s="206" t="str">
        <f>IF(O13&gt;=200000,"可能","不可能")</f>
        <v>不可能</v>
      </c>
      <c r="S22" s="211"/>
      <c r="T22" s="1240"/>
      <c r="U22" s="253" t="s">
        <v>257</v>
      </c>
      <c r="V22" s="254" t="e">
        <f>IF(OR($O$19="",$O$19=0,$O$19=1),0,IF($O$13="",0,IF($O$19=1,0,INT($O$13/3))))</f>
        <v>#REF!</v>
      </c>
      <c r="W22" s="263" t="e">
        <f>IF(#REF!="行わない",IF(OR($O$19="",$O$19=0,$O$19=1),0,IF($O$5="",0,IF($M$19-$O$5-W20-Z20-W21&lt;0,0,IF(V21&lt;$M$19-$O$5-W20-Z20-W21,V21,$M$19-$O$5-W20-Z20-W21)))),0)</f>
        <v>#REF!</v>
      </c>
      <c r="X22" s="265" t="e">
        <f>IF(#REF!="行わない",IF(OR($O$5="",$O$5=0),0,IF($O$19=1,IF($O$5&gt;=$M$19,0,W20+Z20),W20+W21+W22+Z20)),0)</f>
        <v>#REF!</v>
      </c>
      <c r="Y22" s="265" t="e">
        <f>IF($M$19-$O$5-X22&gt;0,$M$19-$O$5-X22,0)</f>
        <v>#REF!</v>
      </c>
      <c r="Z22" s="266">
        <f>IF(OR($O$5="",$O$5=0),0,IF($M$19&lt;=$O$5,$O$5-$M$19,0))</f>
        <v>0</v>
      </c>
      <c r="AA22" s="259"/>
      <c r="AB22" s="263" t="e">
        <f>IF(OR($O$19="",$O$19=0,$O$19=1),0,IF(V22=0,0,V22-W22))</f>
        <v>#REF!</v>
      </c>
    </row>
    <row r="23" spans="1:28" ht="15" customHeight="1">
      <c r="A23" s="206" t="s">
        <v>129</v>
      </c>
      <c r="B23" s="207" t="s">
        <v>142</v>
      </c>
      <c r="C23" s="376">
        <f>INT(SUMPRODUCT(($E$50:$E$315=A23)*($F$50:$F$315=B23)*($N$50:$N$315)))</f>
        <v>0</v>
      </c>
      <c r="D23" s="206">
        <f t="shared" si="8"/>
        <v>0</v>
      </c>
      <c r="E23" s="208">
        <f t="shared" si="9"/>
        <v>0</v>
      </c>
      <c r="F23" s="369">
        <f t="shared" si="2"/>
        <v>0</v>
      </c>
      <c r="G23" s="369">
        <f t="shared" si="5"/>
        <v>0</v>
      </c>
      <c r="H23" s="369">
        <v>0</v>
      </c>
      <c r="I23" s="375"/>
      <c r="J23" s="211"/>
      <c r="K23" s="206"/>
      <c r="L23" s="241"/>
      <c r="M23" s="206"/>
      <c r="N23" s="206"/>
      <c r="O23" s="206"/>
      <c r="P23" s="274"/>
      <c r="Q23" s="206"/>
      <c r="R23" s="206"/>
      <c r="S23" s="211"/>
      <c r="T23" s="260" t="s">
        <v>261</v>
      </c>
      <c r="U23" s="260"/>
      <c r="V23" s="260"/>
      <c r="W23" s="261"/>
      <c r="X23" s="261"/>
      <c r="Y23" s="261"/>
      <c r="Z23" s="261"/>
      <c r="AA23" s="268"/>
      <c r="AB23" s="260"/>
    </row>
    <row r="24" spans="1:28" ht="15" customHeight="1">
      <c r="A24" s="212" t="s">
        <v>129</v>
      </c>
      <c r="B24" s="213" t="s">
        <v>143</v>
      </c>
      <c r="C24" s="212">
        <f>INT(SUMPRODUCT(($E$50:$E$315=A24)*($F$50:$F$315=B24)*($N$50:$N$315)))</f>
        <v>0</v>
      </c>
      <c r="D24" s="212">
        <f t="shared" si="8"/>
        <v>0</v>
      </c>
      <c r="E24" s="214">
        <f t="shared" si="9"/>
        <v>0</v>
      </c>
      <c r="F24" s="370">
        <f t="shared" si="2"/>
        <v>0</v>
      </c>
      <c r="G24" s="370">
        <f t="shared" si="5"/>
        <v>0</v>
      </c>
      <c r="H24" s="370">
        <v>0</v>
      </c>
      <c r="I24" s="375"/>
      <c r="J24" s="211" t="s">
        <v>176</v>
      </c>
      <c r="K24" s="206"/>
      <c r="L24" s="241" t="s">
        <v>177</v>
      </c>
      <c r="M24" s="206" t="s">
        <v>171</v>
      </c>
      <c r="N24" s="206" t="s">
        <v>173</v>
      </c>
      <c r="O24" s="206" t="s">
        <v>178</v>
      </c>
      <c r="P24" s="274" t="s">
        <v>269</v>
      </c>
      <c r="Q24" s="206" t="s">
        <v>162</v>
      </c>
      <c r="R24" s="206" t="s">
        <v>179</v>
      </c>
      <c r="S24" s="211"/>
      <c r="T24" s="260"/>
      <c r="U24" s="260" t="s">
        <v>262</v>
      </c>
      <c r="V24" s="260"/>
      <c r="W24" s="260"/>
      <c r="X24" s="260"/>
      <c r="Y24" s="260"/>
      <c r="Z24" s="261"/>
      <c r="AA24" s="262"/>
      <c r="AB24" s="260"/>
    </row>
    <row r="25" spans="1:28" ht="15" customHeight="1">
      <c r="A25" s="206" t="s">
        <v>130</v>
      </c>
      <c r="B25" s="207" t="s">
        <v>141</v>
      </c>
      <c r="C25" s="206">
        <f>INT(SUMPRODUCT(($E$50:$E$315=A25)*($F$50:$F$315=B25)*($N$50:$N$315)))+INT(SUMPRODUCT(($E$50:$E$315=A25)*($P$50:$P$315)))</f>
        <v>0</v>
      </c>
      <c r="D25" s="206">
        <f t="shared" si="8"/>
        <v>0</v>
      </c>
      <c r="E25" s="208">
        <f t="shared" si="9"/>
        <v>0</v>
      </c>
      <c r="F25" s="369">
        <f t="shared" si="2"/>
        <v>0</v>
      </c>
      <c r="G25" s="369">
        <f t="shared" si="5"/>
        <v>0</v>
      </c>
      <c r="H25" s="377">
        <f>INT(SUMPRODUCT(($E$50:$E$315=A25)*($F$50:$F$315=B25)*($Q$50:$Q$315))/1000)</f>
        <v>0</v>
      </c>
      <c r="I25" s="375"/>
      <c r="J25" s="211"/>
      <c r="K25" s="206" t="s">
        <v>180</v>
      </c>
      <c r="L25" s="269" t="e">
        <f t="shared" ref="L25:R25" si="10">V5</f>
        <v>#REF!</v>
      </c>
      <c r="M25" s="269" t="e">
        <f t="shared" si="10"/>
        <v>#REF!</v>
      </c>
      <c r="N25" s="270" t="e">
        <f t="shared" si="10"/>
        <v>#REF!</v>
      </c>
      <c r="O25" s="270" t="e">
        <f t="shared" si="10"/>
        <v>#REF!</v>
      </c>
      <c r="P25" s="270" t="e">
        <f t="shared" si="10"/>
        <v>#REF!</v>
      </c>
      <c r="Q25" s="220" t="e">
        <f t="shared" si="10"/>
        <v>#REF!</v>
      </c>
      <c r="R25" s="270" t="e">
        <f t="shared" si="10"/>
        <v>#REF!</v>
      </c>
      <c r="S25" s="211"/>
      <c r="T25" s="260"/>
      <c r="U25" s="260" t="s">
        <v>263</v>
      </c>
      <c r="V25" s="260"/>
      <c r="W25" s="261"/>
      <c r="X25" s="260"/>
      <c r="Y25" s="260"/>
      <c r="Z25" s="261"/>
      <c r="AA25" s="260"/>
      <c r="AB25" s="260"/>
    </row>
    <row r="26" spans="1:28" ht="15" customHeight="1">
      <c r="A26" s="206" t="s">
        <v>130</v>
      </c>
      <c r="B26" s="207" t="s">
        <v>142</v>
      </c>
      <c r="C26" s="376">
        <f>INT(SUMPRODUCT(($E$50:$E$315=A26)*($F$50:$F$315=B26)*($N$50:$N$315)))</f>
        <v>0</v>
      </c>
      <c r="D26" s="206">
        <f t="shared" si="8"/>
        <v>0</v>
      </c>
      <c r="E26" s="208">
        <f t="shared" si="9"/>
        <v>0</v>
      </c>
      <c r="F26" s="369">
        <f t="shared" si="2"/>
        <v>0</v>
      </c>
      <c r="G26" s="369">
        <f t="shared" si="5"/>
        <v>0</v>
      </c>
      <c r="H26" s="369">
        <v>0</v>
      </c>
      <c r="I26" s="375"/>
      <c r="J26" s="211"/>
      <c r="K26" s="206" t="s">
        <v>181</v>
      </c>
      <c r="L26" s="269" t="e">
        <f>V6</f>
        <v>#REF!</v>
      </c>
      <c r="M26" s="269" t="e">
        <f>W6</f>
        <v>#REF!</v>
      </c>
      <c r="N26" s="206"/>
      <c r="O26" s="206"/>
      <c r="P26" s="274"/>
      <c r="Q26" s="206"/>
      <c r="R26" s="270" t="e">
        <f>AB6</f>
        <v>#REF!</v>
      </c>
      <c r="S26" s="211"/>
      <c r="T26" s="260"/>
      <c r="U26" s="260" t="s">
        <v>264</v>
      </c>
      <c r="V26" s="260"/>
      <c r="W26" s="260"/>
      <c r="X26" s="260"/>
      <c r="Y26" s="260"/>
      <c r="Z26" s="261"/>
      <c r="AA26" s="260"/>
      <c r="AB26" s="260"/>
    </row>
    <row r="27" spans="1:28" ht="15" customHeight="1">
      <c r="A27" s="212" t="s">
        <v>130</v>
      </c>
      <c r="B27" s="213" t="s">
        <v>143</v>
      </c>
      <c r="C27" s="212">
        <f>INT(SUMPRODUCT(($E$50:$E$315=A27)*($F$50:$F$315=B27)*($N$50:$N$315)))</f>
        <v>0</v>
      </c>
      <c r="D27" s="212">
        <f t="shared" si="8"/>
        <v>0</v>
      </c>
      <c r="E27" s="214">
        <f t="shared" si="9"/>
        <v>0</v>
      </c>
      <c r="F27" s="370">
        <f t="shared" si="2"/>
        <v>0</v>
      </c>
      <c r="G27" s="370">
        <f t="shared" si="5"/>
        <v>0</v>
      </c>
      <c r="H27" s="370">
        <v>0</v>
      </c>
      <c r="I27" s="375"/>
      <c r="J27" s="215"/>
      <c r="K27" s="212" t="s">
        <v>182</v>
      </c>
      <c r="L27" s="275" t="e">
        <f>V7</f>
        <v>#REF!</v>
      </c>
      <c r="M27" s="275" t="e">
        <f>W7</f>
        <v>#REF!</v>
      </c>
      <c r="N27" s="212"/>
      <c r="O27" s="212"/>
      <c r="P27" s="273"/>
      <c r="Q27" s="212"/>
      <c r="R27" s="276" t="e">
        <f>AB7</f>
        <v>#REF!</v>
      </c>
      <c r="S27" s="211"/>
      <c r="T27" s="260"/>
      <c r="U27" s="260" t="s">
        <v>265</v>
      </c>
      <c r="V27" s="260"/>
      <c r="W27" s="260"/>
      <c r="X27" s="260"/>
      <c r="Y27" s="260"/>
      <c r="Z27" s="261"/>
      <c r="AA27" s="262"/>
      <c r="AB27" s="260"/>
    </row>
    <row r="28" spans="1:28" ht="15" customHeight="1">
      <c r="A28" s="206" t="s">
        <v>131</v>
      </c>
      <c r="B28" s="207" t="s">
        <v>141</v>
      </c>
      <c r="C28" s="206">
        <f>INT(SUMPRODUCT(($E$50:$E$315=A28)*($F$50:$F$315=B28)*($N$50:$N$315)))+INT(SUMPRODUCT(($E$50:$E$315=A28)*($P$50:$P$315)))</f>
        <v>0</v>
      </c>
      <c r="D28" s="206">
        <f t="shared" si="8"/>
        <v>0</v>
      </c>
      <c r="E28" s="208">
        <f t="shared" si="9"/>
        <v>0</v>
      </c>
      <c r="F28" s="369">
        <f t="shared" si="2"/>
        <v>0</v>
      </c>
      <c r="G28" s="369">
        <f t="shared" si="5"/>
        <v>0</v>
      </c>
      <c r="H28" s="377">
        <f>INT(SUMPRODUCT(($E$50:$E$315=A28)*($F$50:$F$315=B28)*($Q$50:$Q$315))/1000)</f>
        <v>0</v>
      </c>
      <c r="I28" s="206"/>
      <c r="J28" s="206"/>
      <c r="K28" s="206"/>
      <c r="L28" s="206"/>
      <c r="M28" s="206"/>
      <c r="N28" s="206"/>
      <c r="O28" s="206"/>
      <c r="P28" s="274"/>
      <c r="Q28" s="245"/>
      <c r="T28" s="1238" t="s">
        <v>244</v>
      </c>
      <c r="U28" s="249"/>
      <c r="V28" s="250" t="s">
        <v>245</v>
      </c>
      <c r="W28" s="251" t="s">
        <v>246</v>
      </c>
      <c r="X28" s="251" t="s">
        <v>247</v>
      </c>
      <c r="Y28" s="252" t="s">
        <v>248</v>
      </c>
      <c r="Z28" s="251" t="s">
        <v>249</v>
      </c>
      <c r="AA28" s="251" t="s">
        <v>250</v>
      </c>
      <c r="AB28" s="251" t="s">
        <v>251</v>
      </c>
    </row>
    <row r="29" spans="1:28" ht="15" customHeight="1">
      <c r="A29" s="206" t="s">
        <v>131</v>
      </c>
      <c r="B29" s="207" t="s">
        <v>142</v>
      </c>
      <c r="C29" s="376">
        <f>INT(SUMPRODUCT(($E$50:$E$315=A29)*($F$50:$F$315=B29)*($N$50:$N$315)))</f>
        <v>0</v>
      </c>
      <c r="D29" s="206">
        <f t="shared" si="8"/>
        <v>0</v>
      </c>
      <c r="E29" s="208">
        <f t="shared" si="9"/>
        <v>0</v>
      </c>
      <c r="F29" s="369">
        <f t="shared" si="2"/>
        <v>0</v>
      </c>
      <c r="G29" s="369">
        <f t="shared" si="5"/>
        <v>0</v>
      </c>
      <c r="H29" s="369">
        <v>0</v>
      </c>
      <c r="I29" s="376"/>
      <c r="J29" s="206"/>
      <c r="K29" s="206"/>
      <c r="L29" s="206"/>
      <c r="M29" s="206"/>
      <c r="N29" s="206"/>
      <c r="T29" s="1239"/>
      <c r="U29" s="253" t="s">
        <v>252</v>
      </c>
      <c r="V29" s="254" t="e">
        <f>IF(OR($O$19="",$O$19=0,$O$19=1),$O$13,IF($O$13-$O$19*INT($O$13/$O$19)=0,$O$13/3,IF($O$13-$O$19*INT($O$13/$O$19)=2,INT($O$13/$O$19)+2,INT($O$13/$O$19)+1)))</f>
        <v>#REF!</v>
      </c>
      <c r="W29" s="263" t="e">
        <f>IF(#REF!="行わない",IF(OR($O$5="",$O$5=0),0,IF($M$19&lt;=$O$5,0,IF($M$19-$O$5&gt;=V29,V29,$M$19-$O$5))),0)</f>
        <v>#REF!</v>
      </c>
      <c r="X29" s="263">
        <f>Z31</f>
        <v>0</v>
      </c>
      <c r="Y29" s="264" t="e">
        <f>IF(OR(V29="",V29=0),0,V29-W29+X29)</f>
        <v>#REF!</v>
      </c>
      <c r="Z29" s="264">
        <v>0</v>
      </c>
      <c r="AA29" s="263">
        <f>$O$10</f>
        <v>0</v>
      </c>
      <c r="AB29" s="263" t="e">
        <f>IF(OR(V29="",V29=0),0,Y29+AA29)</f>
        <v>#REF!</v>
      </c>
    </row>
    <row r="30" spans="1:28" ht="15" customHeight="1">
      <c r="A30" s="212" t="s">
        <v>131</v>
      </c>
      <c r="B30" s="213" t="s">
        <v>143</v>
      </c>
      <c r="C30" s="212">
        <f>INT(SUMPRODUCT(($E$50:$E$315=A30)*($F$50:$F$315=B30)*($N$50:$N$315)))</f>
        <v>0</v>
      </c>
      <c r="D30" s="212">
        <f t="shared" si="8"/>
        <v>0</v>
      </c>
      <c r="E30" s="214">
        <f t="shared" si="9"/>
        <v>0</v>
      </c>
      <c r="F30" s="370">
        <f t="shared" si="2"/>
        <v>0</v>
      </c>
      <c r="G30" s="370">
        <f t="shared" si="5"/>
        <v>0</v>
      </c>
      <c r="H30" s="370">
        <v>0</v>
      </c>
      <c r="I30" s="376"/>
      <c r="J30" s="206"/>
      <c r="T30" s="1239"/>
      <c r="U30" s="255" t="s">
        <v>253</v>
      </c>
      <c r="V30" s="265" t="e">
        <f>IF(OR($O$19="",$O$19=0,$O$19=1),0,IF($O$13="",0,IF($O$19=1,0,INT($O$13/3))))</f>
        <v>#REF!</v>
      </c>
      <c r="W30" s="266" t="e">
        <f>IF(#REF!="行わない",IF(OR($O$19="",$O$19=0,$O$19=1),0,IF($O$5="",0,IF($M$19-V29&lt;=$O$5,0,IF($O$19=1,0,IF($M$19-$O$5-W29&gt;=V30,V30,$M$19-$O$5-W29))))),0)</f>
        <v>#REF!</v>
      </c>
      <c r="X30" s="256" t="s">
        <v>254</v>
      </c>
      <c r="Y30" s="257" t="s">
        <v>255</v>
      </c>
      <c r="Z30" s="257" t="s">
        <v>256</v>
      </c>
      <c r="AA30" s="258"/>
      <c r="AB30" s="263" t="e">
        <f>IF(OR($O$19="",$O$19=0,$O$19=1),0,IF(V30=0,0,V30-W30))</f>
        <v>#REF!</v>
      </c>
    </row>
    <row r="31" spans="1:28" ht="15" customHeight="1">
      <c r="A31" s="206"/>
      <c r="B31" s="207"/>
      <c r="C31" s="206"/>
      <c r="D31" s="206"/>
      <c r="E31" s="206"/>
      <c r="G31" s="206"/>
      <c r="H31" s="206"/>
      <c r="I31" s="206"/>
      <c r="J31" s="206"/>
      <c r="T31" s="1240"/>
      <c r="U31" s="253" t="s">
        <v>257</v>
      </c>
      <c r="V31" s="254" t="e">
        <f>IF(OR($O$19="",$O$19=0,$O$19=1),0,IF($O$13="",0,IF($O$19=1,0,INT($O$13/3))))</f>
        <v>#REF!</v>
      </c>
      <c r="W31" s="263" t="e">
        <f>IF(#REF!="行わない",IF(OR($O$19="",$O$19=0,$O$19=1),0,IF($O$5="",0,IF($M$19-V29-V30&lt;=$O$5,0,IF($O$19=1,0,IF($M$19-$O$5-W29-W30&gt;=V31,V31,$M$19-$O$5-W29-W30))))),0)</f>
        <v>#REF!</v>
      </c>
      <c r="X31" s="265" t="e">
        <f>IF(#REF!="行わない",IF(OR($O$5="",$O$5=0),0,IF($O$19=1,IF($O$5&gt;=$M$19,0,W29),W29+W30+W31)),0)</f>
        <v>#REF!</v>
      </c>
      <c r="Y31" s="265" t="e">
        <f>IF($M$19-$O$5-X31-Z29&gt;0,$M$19-$O$5-X31-Z29,0)</f>
        <v>#REF!</v>
      </c>
      <c r="Z31" s="266">
        <f>IF(OR($O$5="",$O$5=0),0,IF($M$19&lt;=$O$5,$O$5-$M$19,0))</f>
        <v>0</v>
      </c>
      <c r="AA31" s="259"/>
      <c r="AB31" s="263" t="e">
        <f>IF(OR($O$19="",$O$19=0,$O$19=1),0,IF(V31=0,0,V31-W31))</f>
        <v>#REF!</v>
      </c>
    </row>
    <row r="32" spans="1:28" ht="15" customHeight="1">
      <c r="A32" s="206"/>
      <c r="B32" s="207"/>
      <c r="C32" s="206"/>
      <c r="D32" s="206"/>
      <c r="E32" s="206"/>
      <c r="F32" s="206"/>
      <c r="G32" s="206"/>
      <c r="H32" s="206"/>
      <c r="I32" s="206"/>
      <c r="J32" s="206"/>
    </row>
    <row r="33" spans="1:16" ht="15" customHeight="1">
      <c r="A33" s="203" t="s">
        <v>183</v>
      </c>
      <c r="F33" s="206"/>
      <c r="G33" s="206"/>
      <c r="H33" s="206"/>
      <c r="I33" s="206"/>
      <c r="J33" s="206"/>
    </row>
    <row r="34" spans="1:16" ht="15" customHeight="1">
      <c r="A34" s="204" t="s">
        <v>146</v>
      </c>
      <c r="B34" s="204" t="s">
        <v>140</v>
      </c>
      <c r="C34" s="204" t="s">
        <v>147</v>
      </c>
      <c r="F34" s="206"/>
      <c r="G34" s="206"/>
      <c r="H34" s="206"/>
      <c r="I34" s="206"/>
      <c r="J34" s="206"/>
    </row>
    <row r="35" spans="1:16" ht="27">
      <c r="A35" s="204"/>
      <c r="B35" s="204"/>
      <c r="C35" s="205" t="s">
        <v>148</v>
      </c>
      <c r="D35" s="205" t="s">
        <v>149</v>
      </c>
      <c r="E35" s="205" t="s">
        <v>150</v>
      </c>
      <c r="F35" s="207" t="s">
        <v>184</v>
      </c>
      <c r="G35" s="207" t="s">
        <v>185</v>
      </c>
      <c r="H35" s="206" t="s">
        <v>308</v>
      </c>
      <c r="N35" s="272"/>
      <c r="P35" s="203"/>
    </row>
    <row r="36" spans="1:16" ht="15" customHeight="1">
      <c r="A36" s="209" t="s">
        <v>124</v>
      </c>
      <c r="B36" s="217" t="s">
        <v>144</v>
      </c>
      <c r="C36" s="210">
        <f t="shared" ref="C36:C44" si="11">SUMPRODUCT(($E$50:$E$315=A36)*($F$50:$F$315=B36)*($I$50:$I$315))</f>
        <v>0</v>
      </c>
      <c r="D36" s="210">
        <f t="shared" ref="D36:D44" si="12">SUMPRODUCT(($E$50:$E$315=A36)*($F$50:$F$315=B36)*($J$50:$J$315))</f>
        <v>0</v>
      </c>
      <c r="E36" s="210">
        <f t="shared" ref="E36:E44" si="13">SUMPRODUCT(($E$50:$E$315=A36)*($F$50:$F$315=B36)*($K$50:$K$315))</f>
        <v>0</v>
      </c>
      <c r="F36" s="286">
        <f>SUMPRODUCT(($E$50:$E$315=A36)*($F$50:$F$315=B36)*($L$50:$L$315))</f>
        <v>0</v>
      </c>
      <c r="G36" s="289">
        <f t="shared" ref="G36:G44" si="14">SUMPRODUCT(($E$50:$E$315=A36)*($F$50:$F$315=B36)*($M$50:$M$315))</f>
        <v>0</v>
      </c>
      <c r="H36" s="206"/>
      <c r="N36" s="272"/>
      <c r="P36" s="203"/>
    </row>
    <row r="37" spans="1:16" ht="15" customHeight="1">
      <c r="A37" s="211" t="s">
        <v>125</v>
      </c>
      <c r="B37" s="207" t="s">
        <v>144</v>
      </c>
      <c r="C37" s="206">
        <f t="shared" si="11"/>
        <v>0</v>
      </c>
      <c r="D37" s="206">
        <f t="shared" si="12"/>
        <v>0</v>
      </c>
      <c r="E37" s="206">
        <f t="shared" si="13"/>
        <v>0</v>
      </c>
      <c r="F37" s="287">
        <f>SUMPRODUCT(($E$50:$E$315=A37)*($F$50:$F$315=B37)*($L$50:$L$315))</f>
        <v>0</v>
      </c>
      <c r="G37" s="290">
        <f>SUMPRODUCT(($E$50:$E$315=A37)*($F$50:$F$315=B37)*($M$50:$M$315))</f>
        <v>0</v>
      </c>
      <c r="H37" s="206"/>
      <c r="N37" s="272"/>
      <c r="P37" s="203"/>
    </row>
    <row r="38" spans="1:16" ht="15" customHeight="1">
      <c r="A38" s="211" t="s">
        <v>126</v>
      </c>
      <c r="B38" s="207" t="s">
        <v>144</v>
      </c>
      <c r="C38" s="206">
        <f t="shared" si="11"/>
        <v>0</v>
      </c>
      <c r="D38" s="206">
        <f t="shared" si="12"/>
        <v>0</v>
      </c>
      <c r="E38" s="206">
        <f t="shared" si="13"/>
        <v>0</v>
      </c>
      <c r="F38" s="287">
        <f t="shared" ref="F38:F44" si="15">SUMPRODUCT(($E$50:$E$315=A38)*($F$50:$F$315=B38)*($L$50:$L$315))</f>
        <v>0</v>
      </c>
      <c r="G38" s="290">
        <f t="shared" si="14"/>
        <v>0</v>
      </c>
      <c r="H38" s="206"/>
      <c r="N38" s="272"/>
      <c r="P38" s="203"/>
    </row>
    <row r="39" spans="1:16" ht="15" customHeight="1">
      <c r="A39" s="211" t="s">
        <v>127</v>
      </c>
      <c r="B39" s="207" t="s">
        <v>144</v>
      </c>
      <c r="C39" s="206">
        <f t="shared" si="11"/>
        <v>0</v>
      </c>
      <c r="D39" s="206">
        <f t="shared" si="12"/>
        <v>0</v>
      </c>
      <c r="E39" s="206">
        <f t="shared" si="13"/>
        <v>0</v>
      </c>
      <c r="F39" s="287">
        <f t="shared" si="15"/>
        <v>0</v>
      </c>
      <c r="G39" s="290">
        <f t="shared" si="14"/>
        <v>0</v>
      </c>
      <c r="H39" s="206"/>
      <c r="N39" s="272"/>
      <c r="P39" s="203"/>
    </row>
    <row r="40" spans="1:16" ht="15" customHeight="1">
      <c r="A40" s="211" t="s">
        <v>58</v>
      </c>
      <c r="B40" s="207" t="s">
        <v>144</v>
      </c>
      <c r="C40" s="206">
        <f t="shared" si="11"/>
        <v>0</v>
      </c>
      <c r="D40" s="206">
        <f t="shared" si="12"/>
        <v>0</v>
      </c>
      <c r="E40" s="206">
        <f t="shared" si="13"/>
        <v>0</v>
      </c>
      <c r="F40" s="287">
        <f t="shared" si="15"/>
        <v>0</v>
      </c>
      <c r="G40" s="290">
        <f t="shared" si="14"/>
        <v>0</v>
      </c>
      <c r="H40" s="206"/>
      <c r="N40" s="272"/>
      <c r="P40" s="203"/>
    </row>
    <row r="41" spans="1:16" ht="15" customHeight="1">
      <c r="A41" s="211" t="s">
        <v>128</v>
      </c>
      <c r="B41" s="207" t="s">
        <v>144</v>
      </c>
      <c r="C41" s="206">
        <f t="shared" si="11"/>
        <v>0</v>
      </c>
      <c r="D41" s="206">
        <f t="shared" si="12"/>
        <v>0</v>
      </c>
      <c r="E41" s="206">
        <f t="shared" si="13"/>
        <v>0</v>
      </c>
      <c r="F41" s="287">
        <f t="shared" si="15"/>
        <v>0</v>
      </c>
      <c r="G41" s="290">
        <f t="shared" si="14"/>
        <v>0</v>
      </c>
      <c r="H41" s="206"/>
      <c r="N41" s="272"/>
      <c r="P41" s="203"/>
    </row>
    <row r="42" spans="1:16" ht="15" customHeight="1">
      <c r="A42" s="211" t="s">
        <v>129</v>
      </c>
      <c r="B42" s="207" t="s">
        <v>144</v>
      </c>
      <c r="C42" s="206">
        <f t="shared" si="11"/>
        <v>0</v>
      </c>
      <c r="D42" s="206">
        <f t="shared" si="12"/>
        <v>0</v>
      </c>
      <c r="E42" s="206">
        <f t="shared" si="13"/>
        <v>0</v>
      </c>
      <c r="F42" s="287">
        <f t="shared" si="15"/>
        <v>0</v>
      </c>
      <c r="G42" s="290">
        <f t="shared" si="14"/>
        <v>0</v>
      </c>
      <c r="H42" s="206"/>
      <c r="I42" s="283"/>
      <c r="N42" s="272"/>
      <c r="P42" s="203"/>
    </row>
    <row r="43" spans="1:16" ht="15" customHeight="1">
      <c r="A43" s="211" t="s">
        <v>130</v>
      </c>
      <c r="B43" s="207" t="s">
        <v>144</v>
      </c>
      <c r="C43" s="206">
        <f t="shared" si="11"/>
        <v>0</v>
      </c>
      <c r="D43" s="206">
        <f t="shared" si="12"/>
        <v>0</v>
      </c>
      <c r="E43" s="206">
        <f t="shared" si="13"/>
        <v>0</v>
      </c>
      <c r="F43" s="287">
        <f t="shared" si="15"/>
        <v>0</v>
      </c>
      <c r="G43" s="290">
        <f t="shared" si="14"/>
        <v>0</v>
      </c>
      <c r="H43" s="206"/>
      <c r="N43" s="272"/>
      <c r="P43" s="203"/>
    </row>
    <row r="44" spans="1:16" ht="15" customHeight="1">
      <c r="A44" s="215" t="s">
        <v>131</v>
      </c>
      <c r="B44" s="213" t="s">
        <v>144</v>
      </c>
      <c r="C44" s="212">
        <f t="shared" si="11"/>
        <v>0</v>
      </c>
      <c r="D44" s="212">
        <f t="shared" si="12"/>
        <v>0</v>
      </c>
      <c r="E44" s="212">
        <f t="shared" si="13"/>
        <v>0</v>
      </c>
      <c r="F44" s="288">
        <f t="shared" si="15"/>
        <v>0</v>
      </c>
      <c r="G44" s="291">
        <f t="shared" si="14"/>
        <v>0</v>
      </c>
      <c r="H44" s="206"/>
      <c r="N44" s="272"/>
      <c r="P44" s="203"/>
    </row>
    <row r="45" spans="1:16" ht="15" customHeight="1">
      <c r="A45" s="218"/>
      <c r="B45" s="216"/>
      <c r="C45" s="216">
        <f t="shared" ref="C45:G45" si="16">SUM(C36:C44)</f>
        <v>0</v>
      </c>
      <c r="D45" s="216">
        <f t="shared" si="16"/>
        <v>0</v>
      </c>
      <c r="E45" s="216">
        <f t="shared" si="16"/>
        <v>0</v>
      </c>
      <c r="F45" s="216">
        <f t="shared" si="16"/>
        <v>0</v>
      </c>
      <c r="G45" s="219">
        <f t="shared" si="16"/>
        <v>0</v>
      </c>
      <c r="H45" s="206"/>
      <c r="N45" s="272"/>
      <c r="P45" s="203"/>
    </row>
    <row r="48" spans="1:16" ht="15" customHeight="1">
      <c r="A48" s="203" t="s">
        <v>186</v>
      </c>
    </row>
    <row r="49" spans="1:18" ht="40.5">
      <c r="A49" s="205" t="s">
        <v>187</v>
      </c>
      <c r="B49" s="205" t="s">
        <v>188</v>
      </c>
      <c r="C49" s="205" t="s">
        <v>189</v>
      </c>
      <c r="D49" s="205" t="s">
        <v>190</v>
      </c>
      <c r="E49" s="204" t="s">
        <v>146</v>
      </c>
      <c r="F49" s="205" t="s">
        <v>191</v>
      </c>
      <c r="G49" s="284" t="s">
        <v>277</v>
      </c>
      <c r="H49" s="284" t="s">
        <v>278</v>
      </c>
      <c r="I49" s="205" t="s">
        <v>306</v>
      </c>
      <c r="J49" s="205" t="s">
        <v>149</v>
      </c>
      <c r="K49" s="205" t="s">
        <v>150</v>
      </c>
      <c r="L49" s="285" t="s">
        <v>184</v>
      </c>
      <c r="M49" s="285" t="s">
        <v>185</v>
      </c>
      <c r="N49" s="365" t="s">
        <v>307</v>
      </c>
      <c r="O49" s="372" t="s">
        <v>313</v>
      </c>
      <c r="P49" s="372" t="s">
        <v>317</v>
      </c>
      <c r="Q49" s="372" t="s">
        <v>318</v>
      </c>
      <c r="R49" s="379" t="s">
        <v>316</v>
      </c>
    </row>
    <row r="50" spans="1:18" ht="15" customHeight="1">
      <c r="A50" s="203">
        <v>1</v>
      </c>
      <c r="B50" s="203">
        <v>1</v>
      </c>
      <c r="C50" s="203" t="str">
        <f>'報告書（事業主控）'!AV16</f>
        <v/>
      </c>
      <c r="E50" s="203">
        <f>'報告書（事業主控）'!$F$26</f>
        <v>0</v>
      </c>
      <c r="F50" s="203" t="str">
        <f>'報告書（事業主控）'!AW16</f>
        <v>下</v>
      </c>
      <c r="G50" s="283" t="str">
        <f>IF(ISERROR(VLOOKUP(E50,労務比率,'報告書（事業主控）'!AX16,FALSE)),"",VLOOKUP(E50,労務比率,'報告書（事業主控）'!AX16,FALSE))</f>
        <v/>
      </c>
      <c r="H50" s="283" t="str">
        <f>IF(ISERROR(VLOOKUP(E50,労務比率,'報告書（事業主控）'!AX16+1,FALSE)),"",VLOOKUP(E50,労務比率,'報告書（事業主控）'!AX16+1,FALSE))</f>
        <v/>
      </c>
      <c r="I50" s="203">
        <f>'報告書（事業主控）'!AH17</f>
        <v>0</v>
      </c>
      <c r="J50" s="203">
        <f>'報告書（事業主控）'!AH16</f>
        <v>0</v>
      </c>
      <c r="K50" s="203">
        <f>'報告書（事業主控）'!AN16</f>
        <v>0</v>
      </c>
      <c r="L50" s="371">
        <f t="shared" ref="L50:L114" si="17">IF(ISERROR(INT((ROUNDDOWN(I50*G50/100,0)+K50)/1000)),0,INT((ROUNDDOWN(I50*G50/100,0)+K50)/1000))</f>
        <v>0</v>
      </c>
      <c r="M50" s="371">
        <f t="shared" ref="M50" si="18">IF(ISERROR(L50*H50),0,L50*H50)</f>
        <v>0</v>
      </c>
      <c r="N50" s="371">
        <f>IF(R50=1,0,I50)</f>
        <v>0</v>
      </c>
      <c r="O50" s="203">
        <f t="shared" ref="O50:O65" si="19">IF(I50=N50,IF(ISERROR(ROUNDDOWN(I50*G50/100,0)+K50),0,ROUNDDOWN(I50*G50/100,0)+K50),0)</f>
        <v>0</v>
      </c>
      <c r="P50" s="203">
        <f>INT(SUMIF(O50:O54,0,I50:I54)*105/108)</f>
        <v>0</v>
      </c>
      <c r="Q50" s="203">
        <f>INT(P50*IF(COUNTIF(R50:R54,1)=0,0,SUMIF(R50:R54,1,G50:G54)/COUNTIF(R50:R54,1))/100)</f>
        <v>0</v>
      </c>
      <c r="R50" s="375">
        <f>IF(AND(J50=0,C50&gt;=設定シート!E$85,C50&lt;=設定シート!G$85),1,0)</f>
        <v>0</v>
      </c>
    </row>
    <row r="51" spans="1:18" ht="15" customHeight="1">
      <c r="B51" s="203">
        <v>2</v>
      </c>
      <c r="C51" s="203" t="str">
        <f>'報告書（事業主控）'!AV18</f>
        <v/>
      </c>
      <c r="E51" s="203">
        <f>'報告書（事業主控）'!$F$26</f>
        <v>0</v>
      </c>
      <c r="F51" s="203" t="str">
        <f>'報告書（事業主控）'!AW18</f>
        <v>下</v>
      </c>
      <c r="G51" s="283" t="str">
        <f>IF(ISERROR(VLOOKUP(E51,労務比率,'報告書（事業主控）'!AX18,FALSE)),"",VLOOKUP(E51,労務比率,'報告書（事業主控）'!AX18,FALSE))</f>
        <v/>
      </c>
      <c r="H51" s="283" t="str">
        <f>IF(ISERROR(VLOOKUP(E51,労務比率,'報告書（事業主控）'!AX18+1,FALSE)),"",VLOOKUP(E51,労務比率,'報告書（事業主控）'!AX18+1,FALSE))</f>
        <v/>
      </c>
      <c r="I51" s="203">
        <f>'報告書（事業主控）'!AH19</f>
        <v>0</v>
      </c>
      <c r="J51" s="203">
        <f>'報告書（事業主控）'!AH18</f>
        <v>0</v>
      </c>
      <c r="K51" s="203">
        <f>'報告書（事業主控）'!AN18</f>
        <v>0</v>
      </c>
      <c r="L51" s="371">
        <f t="shared" si="17"/>
        <v>0</v>
      </c>
      <c r="M51" s="283">
        <f t="shared" ref="M51:M53" si="20">IF(ISERROR(L51*H51),0,L51*H51)</f>
        <v>0</v>
      </c>
      <c r="N51" s="375">
        <f t="shared" ref="N51:N114" si="21">IF(R51=1,0,I51)</f>
        <v>0</v>
      </c>
      <c r="O51" s="374">
        <f t="shared" si="19"/>
        <v>0</v>
      </c>
      <c r="P51" s="374"/>
      <c r="Q51" s="374"/>
      <c r="R51" s="375">
        <f>IF(AND(J51=0,C51&gt;=設定シート!E$85,C51&lt;=設定シート!G$85),1,0)</f>
        <v>0</v>
      </c>
    </row>
    <row r="52" spans="1:18" ht="15" customHeight="1">
      <c r="B52" s="203">
        <v>3</v>
      </c>
      <c r="C52" s="203" t="str">
        <f>'報告書（事業主控）'!AV20</f>
        <v/>
      </c>
      <c r="E52" s="203">
        <f>'報告書（事業主控）'!$F$26</f>
        <v>0</v>
      </c>
      <c r="F52" s="203" t="str">
        <f>'報告書（事業主控）'!AW20</f>
        <v>下</v>
      </c>
      <c r="G52" s="283" t="str">
        <f>IF(ISERROR(VLOOKUP(E52,労務比率,'報告書（事業主控）'!AX20,FALSE)),"",VLOOKUP(E52,労務比率,'報告書（事業主控）'!AX20,FALSE))</f>
        <v/>
      </c>
      <c r="H52" s="283" t="str">
        <f>IF(ISERROR(VLOOKUP(E52,労務比率,'報告書（事業主控）'!AX20+1,FALSE)),"",VLOOKUP(E52,労務比率,'報告書（事業主控）'!AX20+1,FALSE))</f>
        <v/>
      </c>
      <c r="I52" s="203">
        <f>'報告書（事業主控）'!AH21</f>
        <v>0</v>
      </c>
      <c r="J52" s="203">
        <f>'報告書（事業主控）'!AH20</f>
        <v>0</v>
      </c>
      <c r="K52" s="203">
        <f>'報告書（事業主控）'!AN20</f>
        <v>0</v>
      </c>
      <c r="L52" s="371">
        <f t="shared" si="17"/>
        <v>0</v>
      </c>
      <c r="M52" s="283">
        <f t="shared" si="20"/>
        <v>0</v>
      </c>
      <c r="N52" s="375">
        <f t="shared" si="21"/>
        <v>0</v>
      </c>
      <c r="O52" s="374">
        <f t="shared" si="19"/>
        <v>0</v>
      </c>
      <c r="P52" s="374"/>
      <c r="Q52" s="374"/>
      <c r="R52" s="375">
        <f>IF(AND(J52=0,C52&gt;=設定シート!E$85,C52&lt;=設定シート!G$85),1,0)</f>
        <v>0</v>
      </c>
    </row>
    <row r="53" spans="1:18" ht="15" customHeight="1">
      <c r="B53" s="203">
        <v>4</v>
      </c>
      <c r="C53" s="203" t="str">
        <f>'報告書（事業主控）'!AV22</f>
        <v/>
      </c>
      <c r="E53" s="203">
        <f>'報告書（事業主控）'!$F$26</f>
        <v>0</v>
      </c>
      <c r="F53" s="203" t="str">
        <f>'報告書（事業主控）'!AW22</f>
        <v>下</v>
      </c>
      <c r="G53" s="283" t="str">
        <f>IF(ISERROR(VLOOKUP(E53,労務比率,'報告書（事業主控）'!AX22,FALSE)),"",VLOOKUP(E53,労務比率,'報告書（事業主控）'!AX22,FALSE))</f>
        <v/>
      </c>
      <c r="H53" s="283" t="str">
        <f>IF(ISERROR(VLOOKUP(E53,労務比率,'報告書（事業主控）'!AX22+1,FALSE)),"",VLOOKUP(E53,労務比率,'報告書（事業主控）'!AX22+1,FALSE))</f>
        <v/>
      </c>
      <c r="I53" s="203">
        <f>'報告書（事業主控）'!AH23</f>
        <v>0</v>
      </c>
      <c r="J53" s="203">
        <f>'報告書（事業主控）'!AH22</f>
        <v>0</v>
      </c>
      <c r="K53" s="203">
        <f>'報告書（事業主控）'!AN22</f>
        <v>0</v>
      </c>
      <c r="L53" s="371">
        <f t="shared" si="17"/>
        <v>0</v>
      </c>
      <c r="M53" s="283">
        <f t="shared" si="20"/>
        <v>0</v>
      </c>
      <c r="N53" s="375">
        <f t="shared" si="21"/>
        <v>0</v>
      </c>
      <c r="O53" s="374">
        <f t="shared" si="19"/>
        <v>0</v>
      </c>
      <c r="P53" s="374"/>
      <c r="Q53" s="374"/>
      <c r="R53" s="375">
        <f>IF(AND(J53=0,C53&gt;=設定シート!E$85,C53&lt;=設定シート!G$85),1,0)</f>
        <v>0</v>
      </c>
    </row>
    <row r="54" spans="1:18" ht="15" customHeight="1">
      <c r="B54" s="203">
        <v>5</v>
      </c>
      <c r="C54" s="203" t="str">
        <f>'報告書（事業主控）'!AV24</f>
        <v/>
      </c>
      <c r="E54" s="203">
        <f>'報告書（事業主控）'!$F$26</f>
        <v>0</v>
      </c>
      <c r="F54" s="203" t="str">
        <f>'報告書（事業主控）'!AW24</f>
        <v>下</v>
      </c>
      <c r="G54" s="283" t="str">
        <f>IF(ISERROR(VLOOKUP(E54,労務比率,'報告書（事業主控）'!AX24,FALSE)),"",VLOOKUP(E54,労務比率,'報告書（事業主控）'!AX24,FALSE))</f>
        <v/>
      </c>
      <c r="H54" s="283" t="str">
        <f>IF(ISERROR(VLOOKUP(E54,労務比率,'報告書（事業主控）'!AX24+1,FALSE)),"",VLOOKUP(E54,労務比率,'報告書（事業主控）'!AX24+1,FALSE))</f>
        <v/>
      </c>
      <c r="I54" s="203">
        <f>'報告書（事業主控）'!AH25</f>
        <v>0</v>
      </c>
      <c r="J54" s="203">
        <f>'報告書（事業主控）'!AH24</f>
        <v>0</v>
      </c>
      <c r="K54" s="203">
        <f>'報告書（事業主控）'!AN24</f>
        <v>0</v>
      </c>
      <c r="L54" s="371">
        <f t="shared" si="17"/>
        <v>0</v>
      </c>
      <c r="M54" s="283">
        <f>IF(ISERROR(L54*H54),0,L54*H54)</f>
        <v>0</v>
      </c>
      <c r="N54" s="375">
        <f t="shared" si="21"/>
        <v>0</v>
      </c>
      <c r="O54" s="374">
        <f t="shared" si="19"/>
        <v>0</v>
      </c>
      <c r="P54" s="374"/>
      <c r="Q54" s="374"/>
      <c r="R54" s="375">
        <f>IF(AND(J54=0,C54&gt;=設定シート!E$85,C54&lt;=設定シート!G$85),1,0)</f>
        <v>0</v>
      </c>
    </row>
    <row r="55" spans="1:18" ht="15" customHeight="1">
      <c r="A55" s="203">
        <v>2</v>
      </c>
      <c r="B55" s="203">
        <v>1</v>
      </c>
      <c r="C55" s="203" t="str">
        <f>'報告書（事業主控）'!AV60</f>
        <v/>
      </c>
      <c r="E55" s="203">
        <f>'報告書（事業主控）'!$F$78</f>
        <v>0</v>
      </c>
      <c r="F55" s="203" t="str">
        <f>'報告書（事業主控）'!AW60</f>
        <v>下</v>
      </c>
      <c r="G55" s="283" t="str">
        <f>IF(ISERROR(VLOOKUP(E55,労務比率,'報告書（事業主控）'!AX60,FALSE)),"",VLOOKUP(E55,労務比率,'報告書（事業主控）'!AX60,FALSE))</f>
        <v/>
      </c>
      <c r="H55" s="283" t="str">
        <f>IF(ISERROR(VLOOKUP(E55,労務比率,'報告書（事業主控）'!AX60+1,FALSE)),"",VLOOKUP(E55,労務比率,'報告書（事業主控）'!AX60+1,FALSE))</f>
        <v/>
      </c>
      <c r="I55" s="203">
        <f>'報告書（事業主控）'!AH61</f>
        <v>0</v>
      </c>
      <c r="J55" s="203">
        <f>'報告書（事業主控）'!AH60</f>
        <v>0</v>
      </c>
      <c r="K55" s="203">
        <f>'報告書（事業主控）'!AN60</f>
        <v>0</v>
      </c>
      <c r="L55" s="371">
        <f t="shared" si="17"/>
        <v>0</v>
      </c>
      <c r="M55" s="283">
        <f>IF(ISERROR(L55*H55),0,L55*H55)</f>
        <v>0</v>
      </c>
      <c r="N55" s="375">
        <f t="shared" si="21"/>
        <v>0</v>
      </c>
      <c r="O55" s="374">
        <f t="shared" si="19"/>
        <v>0</v>
      </c>
      <c r="P55" s="375">
        <f>INT(SUMIF(O55:O63,0,I55:I63)*105/108)</f>
        <v>0</v>
      </c>
      <c r="Q55" s="375">
        <f>INT(P55*IF(COUNTIF(R55:R63,1)=0,0,SUMIF(R55:R63,1,G55:G63)/COUNTIF(R55:R63,1))/100)</f>
        <v>0</v>
      </c>
      <c r="R55" s="375">
        <f>IF(AND(J55=0,C55&gt;=設定シート!E$85,C55&lt;=設定シート!G$85),1,0)</f>
        <v>0</v>
      </c>
    </row>
    <row r="56" spans="1:18" ht="15" customHeight="1">
      <c r="B56" s="203">
        <v>2</v>
      </c>
      <c r="C56" s="203" t="str">
        <f>'報告書（事業主控）'!AV62</f>
        <v/>
      </c>
      <c r="E56" s="203">
        <f>'報告書（事業主控）'!$F$78</f>
        <v>0</v>
      </c>
      <c r="F56" s="203" t="str">
        <f>'報告書（事業主控）'!AW62</f>
        <v>下</v>
      </c>
      <c r="G56" s="283" t="str">
        <f>IF(ISERROR(VLOOKUP(E56,労務比率,'報告書（事業主控）'!AX62,FALSE)),"",VLOOKUP(E56,労務比率,'報告書（事業主控）'!AX62,FALSE))</f>
        <v/>
      </c>
      <c r="H56" s="283" t="str">
        <f>IF(ISERROR(VLOOKUP(E56,労務比率,'報告書（事業主控）'!AX62+1,FALSE)),"",VLOOKUP(E56,労務比率,'報告書（事業主控）'!AX62+1,FALSE))</f>
        <v/>
      </c>
      <c r="I56" s="203">
        <f>'報告書（事業主控）'!AH63</f>
        <v>0</v>
      </c>
      <c r="J56" s="203">
        <f>'報告書（事業主控）'!AH62</f>
        <v>0</v>
      </c>
      <c r="K56" s="203">
        <f>'報告書（事業主控）'!AN62</f>
        <v>0</v>
      </c>
      <c r="L56" s="371">
        <f t="shared" si="17"/>
        <v>0</v>
      </c>
      <c r="M56" s="283">
        <f t="shared" ref="M56:M119" si="22">IF(ISERROR(L56*H56),0,L56*H56)</f>
        <v>0</v>
      </c>
      <c r="N56" s="375">
        <f t="shared" si="21"/>
        <v>0</v>
      </c>
      <c r="O56" s="374">
        <f t="shared" si="19"/>
        <v>0</v>
      </c>
      <c r="P56" s="374"/>
      <c r="Q56" s="374"/>
      <c r="R56" s="375">
        <f>IF(AND(J56=0,C56&gt;=設定シート!E$85,C56&lt;=設定シート!G$85),1,0)</f>
        <v>0</v>
      </c>
    </row>
    <row r="57" spans="1:18" ht="15" customHeight="1">
      <c r="B57" s="203">
        <v>3</v>
      </c>
      <c r="C57" s="203" t="str">
        <f>'報告書（事業主控）'!AV64</f>
        <v/>
      </c>
      <c r="E57" s="203">
        <f>'報告書（事業主控）'!$F$78</f>
        <v>0</v>
      </c>
      <c r="F57" s="203" t="str">
        <f>'報告書（事業主控）'!AW64</f>
        <v>下</v>
      </c>
      <c r="G57" s="283" t="str">
        <f>IF(ISERROR(VLOOKUP(E57,労務比率,'報告書（事業主控）'!AX64,FALSE)),"",VLOOKUP(E57,労務比率,'報告書（事業主控）'!AX64,FALSE))</f>
        <v/>
      </c>
      <c r="H57" s="283" t="str">
        <f>IF(ISERROR(VLOOKUP(E57,労務比率,'報告書（事業主控）'!AX64+1,FALSE)),"",VLOOKUP(E57,労務比率,'報告書（事業主控）'!AX64+1,FALSE))</f>
        <v/>
      </c>
      <c r="I57" s="203">
        <f>'報告書（事業主控）'!AH65</f>
        <v>0</v>
      </c>
      <c r="J57" s="203">
        <f>'報告書（事業主控）'!AH64</f>
        <v>0</v>
      </c>
      <c r="K57" s="203">
        <f>'報告書（事業主控）'!AN64</f>
        <v>0</v>
      </c>
      <c r="L57" s="371">
        <f t="shared" si="17"/>
        <v>0</v>
      </c>
      <c r="M57" s="283">
        <f t="shared" si="22"/>
        <v>0</v>
      </c>
      <c r="N57" s="375">
        <f t="shared" si="21"/>
        <v>0</v>
      </c>
      <c r="O57" s="374">
        <f t="shared" si="19"/>
        <v>0</v>
      </c>
      <c r="P57" s="374"/>
      <c r="Q57" s="374"/>
      <c r="R57" s="375">
        <f>IF(AND(J57=0,C57&gt;=設定シート!E$85,C57&lt;=設定シート!G$85),1,0)</f>
        <v>0</v>
      </c>
    </row>
    <row r="58" spans="1:18" ht="15" customHeight="1">
      <c r="B58" s="203">
        <v>4</v>
      </c>
      <c r="C58" s="203" t="str">
        <f>'報告書（事業主控）'!AV66</f>
        <v/>
      </c>
      <c r="E58" s="203">
        <f>'報告書（事業主控）'!$F$78</f>
        <v>0</v>
      </c>
      <c r="F58" s="203" t="str">
        <f>'報告書（事業主控）'!AW66</f>
        <v>下</v>
      </c>
      <c r="G58" s="283" t="str">
        <f>IF(ISERROR(VLOOKUP(E58,労務比率,'報告書（事業主控）'!AX66,FALSE)),"",VLOOKUP(E58,労務比率,'報告書（事業主控）'!AX66,FALSE))</f>
        <v/>
      </c>
      <c r="H58" s="283" t="str">
        <f>IF(ISERROR(VLOOKUP(E58,労務比率,'報告書（事業主控）'!AX66+1,FALSE)),"",VLOOKUP(E58,労務比率,'報告書（事業主控）'!AX66+1,FALSE))</f>
        <v/>
      </c>
      <c r="I58" s="203">
        <f>'報告書（事業主控）'!AH67</f>
        <v>0</v>
      </c>
      <c r="J58" s="203">
        <f>'報告書（事業主控）'!AH66</f>
        <v>0</v>
      </c>
      <c r="K58" s="203">
        <f>'報告書（事業主控）'!AN66</f>
        <v>0</v>
      </c>
      <c r="L58" s="371">
        <f t="shared" si="17"/>
        <v>0</v>
      </c>
      <c r="M58" s="283">
        <f t="shared" si="22"/>
        <v>0</v>
      </c>
      <c r="N58" s="375">
        <f t="shared" si="21"/>
        <v>0</v>
      </c>
      <c r="O58" s="374">
        <f t="shared" si="19"/>
        <v>0</v>
      </c>
      <c r="P58" s="374"/>
      <c r="Q58" s="374"/>
      <c r="R58" s="375">
        <f>IF(AND(J58=0,C58&gt;=設定シート!E$85,C58&lt;=設定シート!G$85),1,0)</f>
        <v>0</v>
      </c>
    </row>
    <row r="59" spans="1:18" ht="15" customHeight="1">
      <c r="B59" s="203">
        <v>5</v>
      </c>
      <c r="C59" s="203" t="str">
        <f>'報告書（事業主控）'!AV68</f>
        <v/>
      </c>
      <c r="E59" s="203">
        <f>'報告書（事業主控）'!$F$78</f>
        <v>0</v>
      </c>
      <c r="F59" s="203" t="str">
        <f>'報告書（事業主控）'!AW68</f>
        <v>下</v>
      </c>
      <c r="G59" s="283" t="str">
        <f>IF(ISERROR(VLOOKUP(E59,労務比率,'報告書（事業主控）'!AX68,FALSE)),"",VLOOKUP(E59,労務比率,'報告書（事業主控）'!AX68,FALSE))</f>
        <v/>
      </c>
      <c r="H59" s="283" t="str">
        <f>IF(ISERROR(VLOOKUP(E59,労務比率,'報告書（事業主控）'!AX68+1,FALSE)),"",VLOOKUP(E59,労務比率,'報告書（事業主控）'!AX68+1,FALSE))</f>
        <v/>
      </c>
      <c r="I59" s="203">
        <f>'報告書（事業主控）'!AH69</f>
        <v>0</v>
      </c>
      <c r="J59" s="203">
        <f>'報告書（事業主控）'!AH68</f>
        <v>0</v>
      </c>
      <c r="K59" s="203">
        <f>'報告書（事業主控）'!AN68</f>
        <v>0</v>
      </c>
      <c r="L59" s="371">
        <f t="shared" si="17"/>
        <v>0</v>
      </c>
      <c r="M59" s="283">
        <f t="shared" si="22"/>
        <v>0</v>
      </c>
      <c r="N59" s="375">
        <f t="shared" si="21"/>
        <v>0</v>
      </c>
      <c r="O59" s="374">
        <f t="shared" si="19"/>
        <v>0</v>
      </c>
      <c r="P59" s="374"/>
      <c r="Q59" s="374"/>
      <c r="R59" s="375">
        <f>IF(AND(J59=0,C59&gt;=設定シート!E$85,C59&lt;=設定シート!G$85),1,0)</f>
        <v>0</v>
      </c>
    </row>
    <row r="60" spans="1:18" ht="15" customHeight="1">
      <c r="B60" s="203">
        <v>6</v>
      </c>
      <c r="C60" s="203" t="str">
        <f>'報告書（事業主控）'!AV70</f>
        <v/>
      </c>
      <c r="E60" s="203">
        <f>'報告書（事業主控）'!$F$78</f>
        <v>0</v>
      </c>
      <c r="F60" s="203" t="str">
        <f>'報告書（事業主控）'!AW70</f>
        <v>下</v>
      </c>
      <c r="G60" s="283" t="str">
        <f>IF(ISERROR(VLOOKUP(E60,労務比率,'報告書（事業主控）'!AX70,FALSE)),"",VLOOKUP(E60,労務比率,'報告書（事業主控）'!AX70,FALSE))</f>
        <v/>
      </c>
      <c r="H60" s="283" t="str">
        <f>IF(ISERROR(VLOOKUP(E60,労務比率,'報告書（事業主控）'!AX70+1,FALSE)),"",VLOOKUP(E60,労務比率,'報告書（事業主控）'!AX70+1,FALSE))</f>
        <v/>
      </c>
      <c r="I60" s="203">
        <f>'報告書（事業主控）'!AH71</f>
        <v>0</v>
      </c>
      <c r="J60" s="203">
        <f>'報告書（事業主控）'!AH70</f>
        <v>0</v>
      </c>
      <c r="K60" s="203">
        <f>'報告書（事業主控）'!AN70</f>
        <v>0</v>
      </c>
      <c r="L60" s="371">
        <f t="shared" si="17"/>
        <v>0</v>
      </c>
      <c r="M60" s="283">
        <f t="shared" si="22"/>
        <v>0</v>
      </c>
      <c r="N60" s="375">
        <f t="shared" si="21"/>
        <v>0</v>
      </c>
      <c r="O60" s="374">
        <f t="shared" si="19"/>
        <v>0</v>
      </c>
      <c r="P60" s="374"/>
      <c r="Q60" s="374"/>
      <c r="R60" s="375">
        <f>IF(AND(J60=0,C60&gt;=設定シート!E$85,C60&lt;=設定シート!G$85),1,0)</f>
        <v>0</v>
      </c>
    </row>
    <row r="61" spans="1:18" ht="15" customHeight="1">
      <c r="B61" s="203">
        <v>7</v>
      </c>
      <c r="C61" s="203" t="str">
        <f>'報告書（事業主控）'!AV72</f>
        <v/>
      </c>
      <c r="E61" s="203">
        <f>'報告書（事業主控）'!$F$78</f>
        <v>0</v>
      </c>
      <c r="F61" s="203" t="str">
        <f>'報告書（事業主控）'!AW72</f>
        <v>下</v>
      </c>
      <c r="G61" s="283" t="str">
        <f>IF(ISERROR(VLOOKUP(E61,労務比率,'報告書（事業主控）'!AX72,FALSE)),"",VLOOKUP(E61,労務比率,'報告書（事業主控）'!AX72,FALSE))</f>
        <v/>
      </c>
      <c r="H61" s="283" t="str">
        <f>IF(ISERROR(VLOOKUP(E61,労務比率,'報告書（事業主控）'!AX72+1,FALSE)),"",VLOOKUP(E61,労務比率,'報告書（事業主控）'!AX72+1,FALSE))</f>
        <v/>
      </c>
      <c r="I61" s="203">
        <f>'報告書（事業主控）'!AH73</f>
        <v>0</v>
      </c>
      <c r="J61" s="203">
        <f>'報告書（事業主控）'!AH72</f>
        <v>0</v>
      </c>
      <c r="K61" s="203">
        <f>'報告書（事業主控）'!AN72</f>
        <v>0</v>
      </c>
      <c r="L61" s="371">
        <f t="shared" si="17"/>
        <v>0</v>
      </c>
      <c r="M61" s="283">
        <f t="shared" si="22"/>
        <v>0</v>
      </c>
      <c r="N61" s="375">
        <f t="shared" si="21"/>
        <v>0</v>
      </c>
      <c r="O61" s="374">
        <f t="shared" si="19"/>
        <v>0</v>
      </c>
      <c r="P61" s="374"/>
      <c r="Q61" s="374"/>
      <c r="R61" s="375">
        <f>IF(AND(J61=0,C61&gt;=設定シート!E$85,C61&lt;=設定シート!G$85),1,0)</f>
        <v>0</v>
      </c>
    </row>
    <row r="62" spans="1:18" ht="15" customHeight="1">
      <c r="B62" s="203">
        <v>8</v>
      </c>
      <c r="C62" s="203" t="str">
        <f>'報告書（事業主控）'!AV74</f>
        <v/>
      </c>
      <c r="E62" s="203">
        <f>'報告書（事業主控）'!$F$78</f>
        <v>0</v>
      </c>
      <c r="F62" s="203" t="str">
        <f>'報告書（事業主控）'!AW74</f>
        <v>下</v>
      </c>
      <c r="G62" s="283" t="str">
        <f>IF(ISERROR(VLOOKUP(E62,労務比率,'報告書（事業主控）'!AX74,FALSE)),"",VLOOKUP(E62,労務比率,'報告書（事業主控）'!AX74,FALSE))</f>
        <v/>
      </c>
      <c r="H62" s="283" t="str">
        <f>IF(ISERROR(VLOOKUP(E62,労務比率,'報告書（事業主控）'!AX74+1,FALSE)),"",VLOOKUP(E62,労務比率,'報告書（事業主控）'!AX74+1,FALSE))</f>
        <v/>
      </c>
      <c r="I62" s="203">
        <f>'報告書（事業主控）'!AH75</f>
        <v>0</v>
      </c>
      <c r="J62" s="203">
        <f>'報告書（事業主控）'!AH74</f>
        <v>0</v>
      </c>
      <c r="K62" s="203">
        <f>'報告書（事業主控）'!AN74</f>
        <v>0</v>
      </c>
      <c r="L62" s="371">
        <f t="shared" si="17"/>
        <v>0</v>
      </c>
      <c r="M62" s="283">
        <f t="shared" si="22"/>
        <v>0</v>
      </c>
      <c r="N62" s="375">
        <f t="shared" si="21"/>
        <v>0</v>
      </c>
      <c r="O62" s="374">
        <f t="shared" si="19"/>
        <v>0</v>
      </c>
      <c r="P62" s="374"/>
      <c r="Q62" s="374"/>
      <c r="R62" s="375">
        <f>IF(AND(J62=0,C62&gt;=設定シート!E$85,C62&lt;=設定シート!G$85),1,0)</f>
        <v>0</v>
      </c>
    </row>
    <row r="63" spans="1:18" ht="15" customHeight="1">
      <c r="B63" s="203">
        <v>9</v>
      </c>
      <c r="C63" s="203" t="str">
        <f>'報告書（事業主控）'!AV76</f>
        <v/>
      </c>
      <c r="E63" s="203">
        <f>'報告書（事業主控）'!$F$78</f>
        <v>0</v>
      </c>
      <c r="F63" s="203" t="str">
        <f>'報告書（事業主控）'!AW76</f>
        <v>下</v>
      </c>
      <c r="G63" s="283" t="str">
        <f>IF(ISERROR(VLOOKUP(E63,労務比率,'報告書（事業主控）'!AX76,FALSE)),"",VLOOKUP(E63,労務比率,'報告書（事業主控）'!AX76,FALSE))</f>
        <v/>
      </c>
      <c r="H63" s="283" t="str">
        <f>IF(ISERROR(VLOOKUP(E63,労務比率,'報告書（事業主控）'!AX76+1,FALSE)),"",VLOOKUP(E63,労務比率,'報告書（事業主控）'!AX76+1,FALSE))</f>
        <v/>
      </c>
      <c r="I63" s="203">
        <f>'報告書（事業主控）'!AH77</f>
        <v>0</v>
      </c>
      <c r="J63" s="203">
        <f>'報告書（事業主控）'!AH76</f>
        <v>0</v>
      </c>
      <c r="K63" s="203">
        <f>'報告書（事業主控）'!AN76</f>
        <v>0</v>
      </c>
      <c r="L63" s="371">
        <f t="shared" si="17"/>
        <v>0</v>
      </c>
      <c r="M63" s="283">
        <f t="shared" si="22"/>
        <v>0</v>
      </c>
      <c r="N63" s="375">
        <f t="shared" si="21"/>
        <v>0</v>
      </c>
      <c r="O63" s="374">
        <f t="shared" si="19"/>
        <v>0</v>
      </c>
      <c r="P63" s="374"/>
      <c r="Q63" s="374"/>
      <c r="R63" s="375">
        <f>IF(AND(J63=0,C63&gt;=設定シート!E$85,C63&lt;=設定シート!G$85),1,0)</f>
        <v>0</v>
      </c>
    </row>
    <row r="64" spans="1:18" ht="15" customHeight="1">
      <c r="A64" s="203">
        <v>3</v>
      </c>
      <c r="B64" s="203">
        <v>1</v>
      </c>
      <c r="C64" s="203" t="str">
        <f>'報告書（事業主控）'!AV101</f>
        <v/>
      </c>
      <c r="E64" s="203">
        <f>'報告書（事業主控）'!$F$119</f>
        <v>0</v>
      </c>
      <c r="F64" s="203" t="str">
        <f>'報告書（事業主控）'!AW101</f>
        <v>下</v>
      </c>
      <c r="G64" s="283" t="str">
        <f>IF(ISERROR(VLOOKUP(E64,労務比率,'報告書（事業主控）'!AX101,FALSE)),"",VLOOKUP(E64,労務比率,'報告書（事業主控）'!AX101,FALSE))</f>
        <v/>
      </c>
      <c r="H64" s="283" t="str">
        <f>IF(ISERROR(VLOOKUP(E64,労務比率,'報告書（事業主控）'!AX101+1,FALSE)),"",VLOOKUP(E64,労務比率,'報告書（事業主控）'!AX101+1,FALSE))</f>
        <v/>
      </c>
      <c r="I64" s="203">
        <f>'報告書（事業主控）'!AH102</f>
        <v>0</v>
      </c>
      <c r="J64" s="203">
        <f>'報告書（事業主控）'!AH101</f>
        <v>0</v>
      </c>
      <c r="K64" s="203">
        <f>'報告書（事業主控）'!AN101</f>
        <v>0</v>
      </c>
      <c r="L64" s="371">
        <f t="shared" si="17"/>
        <v>0</v>
      </c>
      <c r="M64" s="283">
        <f t="shared" si="22"/>
        <v>0</v>
      </c>
      <c r="N64" s="375">
        <f t="shared" si="21"/>
        <v>0</v>
      </c>
      <c r="O64" s="374">
        <f t="shared" si="19"/>
        <v>0</v>
      </c>
      <c r="P64" s="375">
        <f>INT(SUMIF(O64:O72,0,I64:I72)*105/108)</f>
        <v>0</v>
      </c>
      <c r="Q64" s="378">
        <f>INT(P64*IF(COUNTIF(R64:R72,1)=0,0,SUMIF(R64:R72,1,G64:G72)/COUNTIF(R64:R72,1))/100)</f>
        <v>0</v>
      </c>
      <c r="R64" s="375">
        <f>IF(AND(J64=0,C64&gt;=設定シート!E$85,C64&lt;=設定シート!G$85),1,0)</f>
        <v>0</v>
      </c>
    </row>
    <row r="65" spans="1:18" ht="15" customHeight="1">
      <c r="B65" s="203">
        <v>2</v>
      </c>
      <c r="C65" s="203" t="str">
        <f>'報告書（事業主控）'!AV103</f>
        <v/>
      </c>
      <c r="E65" s="203">
        <f>'報告書（事業主控）'!$F$119</f>
        <v>0</v>
      </c>
      <c r="F65" s="203" t="str">
        <f>'報告書（事業主控）'!AW103</f>
        <v>下</v>
      </c>
      <c r="G65" s="283" t="str">
        <f>IF(ISERROR(VLOOKUP(E65,労務比率,'報告書（事業主控）'!AX103,FALSE)),"",VLOOKUP(E65,労務比率,'報告書（事業主控）'!AX103,FALSE))</f>
        <v/>
      </c>
      <c r="H65" s="283" t="str">
        <f>IF(ISERROR(VLOOKUP(E65,労務比率,'報告書（事業主控）'!AX103+1,FALSE)),"",VLOOKUP(E65,労務比率,'報告書（事業主控）'!AX103+1,FALSE))</f>
        <v/>
      </c>
      <c r="I65" s="203">
        <f>'報告書（事業主控）'!AH104</f>
        <v>0</v>
      </c>
      <c r="J65" s="203">
        <f>'報告書（事業主控）'!AH103</f>
        <v>0</v>
      </c>
      <c r="K65" s="203">
        <f>'報告書（事業主控）'!AN103</f>
        <v>0</v>
      </c>
      <c r="L65" s="371">
        <f t="shared" si="17"/>
        <v>0</v>
      </c>
      <c r="M65" s="283">
        <f t="shared" si="22"/>
        <v>0</v>
      </c>
      <c r="N65" s="375">
        <f t="shared" si="21"/>
        <v>0</v>
      </c>
      <c r="O65" s="374">
        <f t="shared" si="19"/>
        <v>0</v>
      </c>
      <c r="P65" s="374"/>
      <c r="Q65" s="374"/>
      <c r="R65" s="375">
        <f>IF(AND(J65=0,C65&gt;=設定シート!E$85,C65&lt;=設定シート!G$85),1,0)</f>
        <v>0</v>
      </c>
    </row>
    <row r="66" spans="1:18" ht="15" customHeight="1">
      <c r="B66" s="203">
        <v>3</v>
      </c>
      <c r="C66" s="203" t="str">
        <f>'報告書（事業主控）'!AV105</f>
        <v/>
      </c>
      <c r="E66" s="203">
        <f>'報告書（事業主控）'!$F$119</f>
        <v>0</v>
      </c>
      <c r="F66" s="203" t="str">
        <f>'報告書（事業主控）'!AW105</f>
        <v>下</v>
      </c>
      <c r="G66" s="283" t="str">
        <f>IF(ISERROR(VLOOKUP(E66,労務比率,'報告書（事業主控）'!AX105,FALSE)),"",VLOOKUP(E66,労務比率,'報告書（事業主控）'!AX105,FALSE))</f>
        <v/>
      </c>
      <c r="H66" s="283" t="str">
        <f>IF(ISERROR(VLOOKUP(E66,労務比率,'報告書（事業主控）'!AX105+1,FALSE)),"",VLOOKUP(E66,労務比率,'報告書（事業主控）'!AX105+1,FALSE))</f>
        <v/>
      </c>
      <c r="I66" s="203">
        <f>'報告書（事業主控）'!AH106</f>
        <v>0</v>
      </c>
      <c r="J66" s="203">
        <f>'報告書（事業主控）'!AH105</f>
        <v>0</v>
      </c>
      <c r="K66" s="203">
        <f>'報告書（事業主控）'!AN105</f>
        <v>0</v>
      </c>
      <c r="L66" s="371">
        <f t="shared" si="17"/>
        <v>0</v>
      </c>
      <c r="M66" s="283">
        <f t="shared" si="22"/>
        <v>0</v>
      </c>
      <c r="N66" s="375">
        <f t="shared" si="21"/>
        <v>0</v>
      </c>
      <c r="O66" s="374">
        <f t="shared" ref="O66:O73" si="23">IF(I66=N66,IF(ISERROR(ROUNDDOWN(I66*G66/100,0)+K66),0,ROUNDDOWN(I66*G66/100,0)+K66),0)</f>
        <v>0</v>
      </c>
      <c r="P66" s="374"/>
      <c r="Q66" s="374"/>
      <c r="R66" s="375">
        <f>IF(AND(J66=0,C66&gt;=設定シート!E$85,C66&lt;=設定シート!G$85),1,0)</f>
        <v>0</v>
      </c>
    </row>
    <row r="67" spans="1:18" ht="15" customHeight="1">
      <c r="B67" s="203">
        <v>4</v>
      </c>
      <c r="C67" s="203" t="str">
        <f>'報告書（事業主控）'!AV107</f>
        <v/>
      </c>
      <c r="E67" s="203">
        <f>'報告書（事業主控）'!$F$119</f>
        <v>0</v>
      </c>
      <c r="F67" s="203" t="str">
        <f>'報告書（事業主控）'!AW107</f>
        <v>下</v>
      </c>
      <c r="G67" s="283" t="str">
        <f>IF(ISERROR(VLOOKUP(E67,労務比率,'報告書（事業主控）'!AX107,FALSE)),"",VLOOKUP(E67,労務比率,'報告書（事業主控）'!AX107,FALSE))</f>
        <v/>
      </c>
      <c r="H67" s="283" t="str">
        <f>IF(ISERROR(VLOOKUP(E67,労務比率,'報告書（事業主控）'!AX107+1,FALSE)),"",VLOOKUP(E67,労務比率,'報告書（事業主控）'!AX107+1,FALSE))</f>
        <v/>
      </c>
      <c r="I67" s="203">
        <f>'報告書（事業主控）'!AH108</f>
        <v>0</v>
      </c>
      <c r="J67" s="203">
        <f>'報告書（事業主控）'!AH107</f>
        <v>0</v>
      </c>
      <c r="K67" s="203">
        <f>'報告書（事業主控）'!AN107</f>
        <v>0</v>
      </c>
      <c r="L67" s="371">
        <f t="shared" si="17"/>
        <v>0</v>
      </c>
      <c r="M67" s="283">
        <f t="shared" si="22"/>
        <v>0</v>
      </c>
      <c r="N67" s="375">
        <f t="shared" si="21"/>
        <v>0</v>
      </c>
      <c r="O67" s="374">
        <f t="shared" si="23"/>
        <v>0</v>
      </c>
      <c r="P67" s="374"/>
      <c r="Q67" s="374"/>
      <c r="R67" s="375">
        <f>IF(AND(J67=0,C67&gt;=設定シート!E$85,C67&lt;=設定シート!G$85),1,0)</f>
        <v>0</v>
      </c>
    </row>
    <row r="68" spans="1:18" ht="15" customHeight="1">
      <c r="B68" s="203">
        <v>5</v>
      </c>
      <c r="C68" s="203" t="str">
        <f>'報告書（事業主控）'!AV109</f>
        <v/>
      </c>
      <c r="E68" s="203">
        <f>'報告書（事業主控）'!$F$119</f>
        <v>0</v>
      </c>
      <c r="F68" s="203" t="str">
        <f>'報告書（事業主控）'!AW109</f>
        <v>下</v>
      </c>
      <c r="G68" s="283" t="str">
        <f>IF(ISERROR(VLOOKUP(E68,労務比率,'報告書（事業主控）'!AX109,FALSE)),"",VLOOKUP(E68,労務比率,'報告書（事業主控）'!AX109,FALSE))</f>
        <v/>
      </c>
      <c r="H68" s="283" t="str">
        <f>IF(ISERROR(VLOOKUP(E68,労務比率,'報告書（事業主控）'!AX109+1,FALSE)),"",VLOOKUP(E68,労務比率,'報告書（事業主控）'!AX109+1,FALSE))</f>
        <v/>
      </c>
      <c r="I68" s="203">
        <f>'報告書（事業主控）'!AH110</f>
        <v>0</v>
      </c>
      <c r="J68" s="203">
        <f>'報告書（事業主控）'!AH109</f>
        <v>0</v>
      </c>
      <c r="K68" s="203">
        <f>'報告書（事業主控）'!AN109</f>
        <v>0</v>
      </c>
      <c r="L68" s="371">
        <f t="shared" si="17"/>
        <v>0</v>
      </c>
      <c r="M68" s="283">
        <f t="shared" si="22"/>
        <v>0</v>
      </c>
      <c r="N68" s="375">
        <f t="shared" si="21"/>
        <v>0</v>
      </c>
      <c r="O68" s="374">
        <f t="shared" si="23"/>
        <v>0</v>
      </c>
      <c r="P68" s="374"/>
      <c r="Q68" s="374"/>
      <c r="R68" s="375">
        <f>IF(AND(J68=0,C68&gt;=設定シート!E$85,C68&lt;=設定シート!G$85),1,0)</f>
        <v>0</v>
      </c>
    </row>
    <row r="69" spans="1:18" ht="15" customHeight="1">
      <c r="B69" s="203">
        <v>6</v>
      </c>
      <c r="C69" s="203" t="str">
        <f>'報告書（事業主控）'!AV111</f>
        <v/>
      </c>
      <c r="E69" s="203">
        <f>'報告書（事業主控）'!$F$119</f>
        <v>0</v>
      </c>
      <c r="F69" s="203" t="str">
        <f>'報告書（事業主控）'!AW111</f>
        <v>下</v>
      </c>
      <c r="G69" s="283" t="str">
        <f>IF(ISERROR(VLOOKUP(E69,労務比率,'報告書（事業主控）'!AX111,FALSE)),"",VLOOKUP(E69,労務比率,'報告書（事業主控）'!AX111,FALSE))</f>
        <v/>
      </c>
      <c r="H69" s="283" t="str">
        <f>IF(ISERROR(VLOOKUP(E69,労務比率,'報告書（事業主控）'!AX111+1,FALSE)),"",VLOOKUP(E69,労務比率,'報告書（事業主控）'!AX111+1,FALSE))</f>
        <v/>
      </c>
      <c r="I69" s="203">
        <f>'報告書（事業主控）'!AH112</f>
        <v>0</v>
      </c>
      <c r="J69" s="203">
        <f>'報告書（事業主控）'!AH111</f>
        <v>0</v>
      </c>
      <c r="K69" s="203">
        <f>'報告書（事業主控）'!AN111</f>
        <v>0</v>
      </c>
      <c r="L69" s="371">
        <f t="shared" si="17"/>
        <v>0</v>
      </c>
      <c r="M69" s="283">
        <f t="shared" si="22"/>
        <v>0</v>
      </c>
      <c r="N69" s="375">
        <f t="shared" si="21"/>
        <v>0</v>
      </c>
      <c r="O69" s="374">
        <f t="shared" si="23"/>
        <v>0</v>
      </c>
      <c r="P69" s="374"/>
      <c r="Q69" s="374"/>
      <c r="R69" s="375">
        <f>IF(AND(J69=0,C69&gt;=設定シート!E$85,C69&lt;=設定シート!G$85),1,0)</f>
        <v>0</v>
      </c>
    </row>
    <row r="70" spans="1:18" ht="15" customHeight="1">
      <c r="B70" s="203">
        <v>7</v>
      </c>
      <c r="C70" s="203" t="str">
        <f>'報告書（事業主控）'!AV113</f>
        <v/>
      </c>
      <c r="E70" s="203">
        <f>'報告書（事業主控）'!$F$119</f>
        <v>0</v>
      </c>
      <c r="F70" s="203" t="str">
        <f>'報告書（事業主控）'!AW113</f>
        <v>下</v>
      </c>
      <c r="G70" s="283" t="str">
        <f>IF(ISERROR(VLOOKUP(E70,労務比率,'報告書（事業主控）'!AX113,FALSE)),"",VLOOKUP(E70,労務比率,'報告書（事業主控）'!AX113,FALSE))</f>
        <v/>
      </c>
      <c r="H70" s="283" t="str">
        <f>IF(ISERROR(VLOOKUP(E70,労務比率,'報告書（事業主控）'!AX113+1,FALSE)),"",VLOOKUP(E70,労務比率,'報告書（事業主控）'!AX113+1,FALSE))</f>
        <v/>
      </c>
      <c r="I70" s="203">
        <f>'報告書（事業主控）'!AH114</f>
        <v>0</v>
      </c>
      <c r="J70" s="203">
        <f>'報告書（事業主控）'!AH113</f>
        <v>0</v>
      </c>
      <c r="K70" s="203">
        <f>'報告書（事業主控）'!AN113</f>
        <v>0</v>
      </c>
      <c r="L70" s="371">
        <f t="shared" si="17"/>
        <v>0</v>
      </c>
      <c r="M70" s="283">
        <f t="shared" si="22"/>
        <v>0</v>
      </c>
      <c r="N70" s="375">
        <f t="shared" si="21"/>
        <v>0</v>
      </c>
      <c r="O70" s="374">
        <f t="shared" si="23"/>
        <v>0</v>
      </c>
      <c r="P70" s="374"/>
      <c r="Q70" s="374"/>
      <c r="R70" s="375">
        <f>IF(AND(J70=0,C70&gt;=設定シート!E$85,C70&lt;=設定シート!G$85),1,0)</f>
        <v>0</v>
      </c>
    </row>
    <row r="71" spans="1:18" ht="15" customHeight="1">
      <c r="B71" s="203">
        <v>8</v>
      </c>
      <c r="C71" s="203" t="str">
        <f>'報告書（事業主控）'!AV115</f>
        <v/>
      </c>
      <c r="E71" s="203">
        <f>'報告書（事業主控）'!$F$119</f>
        <v>0</v>
      </c>
      <c r="F71" s="203" t="str">
        <f>'報告書（事業主控）'!AW115</f>
        <v>下</v>
      </c>
      <c r="G71" s="283" t="str">
        <f>IF(ISERROR(VLOOKUP(E71,労務比率,'報告書（事業主控）'!AX115,FALSE)),"",VLOOKUP(E71,労務比率,'報告書（事業主控）'!AX115,FALSE))</f>
        <v/>
      </c>
      <c r="H71" s="283" t="str">
        <f>IF(ISERROR(VLOOKUP(E71,労務比率,'報告書（事業主控）'!AX115+1,FALSE)),"",VLOOKUP(E71,労務比率,'報告書（事業主控）'!AX115+1,FALSE))</f>
        <v/>
      </c>
      <c r="I71" s="203">
        <f>'報告書（事業主控）'!AH116</f>
        <v>0</v>
      </c>
      <c r="J71" s="203">
        <f>'報告書（事業主控）'!AH115</f>
        <v>0</v>
      </c>
      <c r="K71" s="203">
        <f>'報告書（事業主控）'!AN115</f>
        <v>0</v>
      </c>
      <c r="L71" s="371">
        <f t="shared" si="17"/>
        <v>0</v>
      </c>
      <c r="M71" s="283">
        <f t="shared" si="22"/>
        <v>0</v>
      </c>
      <c r="N71" s="375">
        <f t="shared" si="21"/>
        <v>0</v>
      </c>
      <c r="O71" s="374">
        <f t="shared" si="23"/>
        <v>0</v>
      </c>
      <c r="P71" s="374"/>
      <c r="Q71" s="374"/>
      <c r="R71" s="375">
        <f>IF(AND(J71=0,C71&gt;=設定シート!E$85,C71&lt;=設定シート!G$85),1,0)</f>
        <v>0</v>
      </c>
    </row>
    <row r="72" spans="1:18" ht="15" customHeight="1">
      <c r="B72" s="203">
        <v>9</v>
      </c>
      <c r="C72" s="203" t="str">
        <f>'報告書（事業主控）'!AV117</f>
        <v/>
      </c>
      <c r="E72" s="203">
        <f>'報告書（事業主控）'!$F$119</f>
        <v>0</v>
      </c>
      <c r="F72" s="203" t="str">
        <f>'報告書（事業主控）'!AW117</f>
        <v>下</v>
      </c>
      <c r="G72" s="283" t="str">
        <f>IF(ISERROR(VLOOKUP(E72,労務比率,'報告書（事業主控）'!AX117,FALSE)),"",VLOOKUP(E72,労務比率,'報告書（事業主控）'!AX117,FALSE))</f>
        <v/>
      </c>
      <c r="H72" s="283" t="str">
        <f>IF(ISERROR(VLOOKUP(E72,労務比率,'報告書（事業主控）'!AX117+1,FALSE)),"",VLOOKUP(E72,労務比率,'報告書（事業主控）'!AX117+1,FALSE))</f>
        <v/>
      </c>
      <c r="I72" s="203">
        <f>'報告書（事業主控）'!AH118</f>
        <v>0</v>
      </c>
      <c r="J72" s="203">
        <f>'報告書（事業主控）'!AH117</f>
        <v>0</v>
      </c>
      <c r="K72" s="203">
        <f>'報告書（事業主控）'!AN117</f>
        <v>0</v>
      </c>
      <c r="L72" s="371">
        <f t="shared" si="17"/>
        <v>0</v>
      </c>
      <c r="M72" s="283">
        <f t="shared" si="22"/>
        <v>0</v>
      </c>
      <c r="N72" s="375">
        <f t="shared" si="21"/>
        <v>0</v>
      </c>
      <c r="O72" s="374">
        <f t="shared" si="23"/>
        <v>0</v>
      </c>
      <c r="P72" s="374"/>
      <c r="Q72" s="374"/>
      <c r="R72" s="375">
        <f>IF(AND(J72=0,C72&gt;=設定シート!E$85,C72&lt;=設定シート!G$85),1,0)</f>
        <v>0</v>
      </c>
    </row>
    <row r="73" spans="1:18" ht="15" customHeight="1">
      <c r="A73" s="203">
        <v>4</v>
      </c>
      <c r="B73" s="203">
        <v>1</v>
      </c>
      <c r="C73" s="203" t="str">
        <f>'報告書（事業主控）'!AV142</f>
        <v/>
      </c>
      <c r="E73" s="203">
        <f>'報告書（事業主控）'!$F$160</f>
        <v>0</v>
      </c>
      <c r="F73" s="203" t="str">
        <f>'報告書（事業主控）'!AW142</f>
        <v>下</v>
      </c>
      <c r="G73" s="283" t="str">
        <f>IF(ISERROR(VLOOKUP(E73,労務比率,'報告書（事業主控）'!AX142,FALSE)),"",VLOOKUP(E73,労務比率,'報告書（事業主控）'!AX142,FALSE))</f>
        <v/>
      </c>
      <c r="H73" s="283" t="str">
        <f>IF(ISERROR(VLOOKUP(E73,労務比率,'報告書（事業主控）'!AX142+1,FALSE)),"",VLOOKUP(E73,労務比率,'報告書（事業主控）'!AX142+1,FALSE))</f>
        <v/>
      </c>
      <c r="I73" s="203">
        <f>'報告書（事業主控）'!AH143</f>
        <v>0</v>
      </c>
      <c r="J73" s="203">
        <f>'報告書（事業主控）'!AH142</f>
        <v>0</v>
      </c>
      <c r="K73" s="203">
        <f>'報告書（事業主控）'!AN142</f>
        <v>0</v>
      </c>
      <c r="L73" s="371">
        <f t="shared" si="17"/>
        <v>0</v>
      </c>
      <c r="M73" s="283">
        <f t="shared" si="22"/>
        <v>0</v>
      </c>
      <c r="N73" s="375">
        <f t="shared" si="21"/>
        <v>0</v>
      </c>
      <c r="O73" s="374">
        <f t="shared" si="23"/>
        <v>0</v>
      </c>
      <c r="P73" s="375">
        <f>INT(SUMIF(O73:O81,0,I73:I81)*105/108)</f>
        <v>0</v>
      </c>
      <c r="Q73" s="378">
        <f>INT(P73*IF(COUNTIF(R73:R81,1)=0,0,SUMIF(R73:R81,1,G73:G81)/COUNTIF(R73:R81,1))/100)</f>
        <v>0</v>
      </c>
      <c r="R73" s="375">
        <f>IF(AND(J73=0,C73&gt;=設定シート!E$85,C73&lt;=設定シート!G$85),1,0)</f>
        <v>0</v>
      </c>
    </row>
    <row r="74" spans="1:18" ht="15" customHeight="1">
      <c r="B74" s="203">
        <v>2</v>
      </c>
      <c r="C74" s="203" t="str">
        <f>'報告書（事業主控）'!AV144</f>
        <v/>
      </c>
      <c r="E74" s="203">
        <f>'報告書（事業主控）'!$F$160</f>
        <v>0</v>
      </c>
      <c r="F74" s="203" t="str">
        <f>'報告書（事業主控）'!AW144</f>
        <v>下</v>
      </c>
      <c r="G74" s="283" t="str">
        <f>IF(ISERROR(VLOOKUP(E74,労務比率,'報告書（事業主控）'!AX144,FALSE)),"",VLOOKUP(E74,労務比率,'報告書（事業主控）'!AX144,FALSE))</f>
        <v/>
      </c>
      <c r="H74" s="283" t="str">
        <f>IF(ISERROR(VLOOKUP(E74,労務比率,'報告書（事業主控）'!AX144+1,FALSE)),"",VLOOKUP(E74,労務比率,'報告書（事業主控）'!AX144+1,FALSE))</f>
        <v/>
      </c>
      <c r="I74" s="203">
        <f>'報告書（事業主控）'!AH145</f>
        <v>0</v>
      </c>
      <c r="J74" s="203">
        <f>'報告書（事業主控）'!AH144</f>
        <v>0</v>
      </c>
      <c r="K74" s="203">
        <f>'報告書（事業主控）'!AN144</f>
        <v>0</v>
      </c>
      <c r="L74" s="371">
        <f t="shared" si="17"/>
        <v>0</v>
      </c>
      <c r="M74" s="283">
        <f t="shared" si="22"/>
        <v>0</v>
      </c>
      <c r="N74" s="375">
        <f t="shared" si="21"/>
        <v>0</v>
      </c>
      <c r="O74" s="374">
        <f t="shared" ref="O74:O84" si="24">IF(I74=N74,IF(ISERROR(ROUNDDOWN(I74*G74/100,0)+K74),0,ROUNDDOWN(I74*G74/100,0)+K74),0)</f>
        <v>0</v>
      </c>
      <c r="P74" s="374"/>
      <c r="Q74" s="374"/>
      <c r="R74" s="375">
        <f>IF(AND(J74=0,C74&gt;=設定シート!E$85,C74&lt;=設定シート!G$85),1,0)</f>
        <v>0</v>
      </c>
    </row>
    <row r="75" spans="1:18" ht="15" customHeight="1">
      <c r="B75" s="203">
        <v>3</v>
      </c>
      <c r="C75" s="203" t="str">
        <f>'報告書（事業主控）'!AV146</f>
        <v/>
      </c>
      <c r="E75" s="203">
        <f>'報告書（事業主控）'!$F$160</f>
        <v>0</v>
      </c>
      <c r="F75" s="203" t="str">
        <f>'報告書（事業主控）'!AW146</f>
        <v>下</v>
      </c>
      <c r="G75" s="283" t="str">
        <f>IF(ISERROR(VLOOKUP(E75,労務比率,'報告書（事業主控）'!AX146,FALSE)),"",VLOOKUP(E75,労務比率,'報告書（事業主控）'!AX146,FALSE))</f>
        <v/>
      </c>
      <c r="H75" s="283" t="str">
        <f>IF(ISERROR(VLOOKUP(E75,労務比率,'報告書（事業主控）'!AX146+1,FALSE)),"",VLOOKUP(E75,労務比率,'報告書（事業主控）'!AX146+1,FALSE))</f>
        <v/>
      </c>
      <c r="I75" s="203">
        <f>'報告書（事業主控）'!AH147</f>
        <v>0</v>
      </c>
      <c r="J75" s="203">
        <f>'報告書（事業主控）'!AH146</f>
        <v>0</v>
      </c>
      <c r="K75" s="203">
        <f>'報告書（事業主控）'!AN146</f>
        <v>0</v>
      </c>
      <c r="L75" s="371">
        <f t="shared" si="17"/>
        <v>0</v>
      </c>
      <c r="M75" s="283">
        <f t="shared" si="22"/>
        <v>0</v>
      </c>
      <c r="N75" s="375">
        <f t="shared" si="21"/>
        <v>0</v>
      </c>
      <c r="O75" s="374">
        <f t="shared" si="24"/>
        <v>0</v>
      </c>
      <c r="P75" s="374"/>
      <c r="Q75" s="374"/>
      <c r="R75" s="375">
        <f>IF(AND(J75=0,C75&gt;=設定シート!E$85,C75&lt;=設定シート!G$85),1,0)</f>
        <v>0</v>
      </c>
    </row>
    <row r="76" spans="1:18" ht="15" customHeight="1">
      <c r="B76" s="203">
        <v>4</v>
      </c>
      <c r="C76" s="203" t="str">
        <f>'報告書（事業主控）'!AV148</f>
        <v/>
      </c>
      <c r="E76" s="203">
        <f>'報告書（事業主控）'!$F$160</f>
        <v>0</v>
      </c>
      <c r="F76" s="203" t="str">
        <f>'報告書（事業主控）'!AW148</f>
        <v>下</v>
      </c>
      <c r="G76" s="283" t="str">
        <f>IF(ISERROR(VLOOKUP(E76,労務比率,'報告書（事業主控）'!AX148,FALSE)),"",VLOOKUP(E76,労務比率,'報告書（事業主控）'!AX148,FALSE))</f>
        <v/>
      </c>
      <c r="H76" s="283" t="str">
        <f>IF(ISERROR(VLOOKUP(E76,労務比率,'報告書（事業主控）'!AX148+1,FALSE)),"",VLOOKUP(E76,労務比率,'報告書（事業主控）'!AX148+1,FALSE))</f>
        <v/>
      </c>
      <c r="I76" s="203">
        <f>'報告書（事業主控）'!AH149</f>
        <v>0</v>
      </c>
      <c r="J76" s="203">
        <f>'報告書（事業主控）'!AH148</f>
        <v>0</v>
      </c>
      <c r="K76" s="203">
        <f>'報告書（事業主控）'!AN148</f>
        <v>0</v>
      </c>
      <c r="L76" s="371">
        <f t="shared" si="17"/>
        <v>0</v>
      </c>
      <c r="M76" s="283">
        <f t="shared" si="22"/>
        <v>0</v>
      </c>
      <c r="N76" s="375">
        <f t="shared" si="21"/>
        <v>0</v>
      </c>
      <c r="O76" s="374">
        <f t="shared" si="24"/>
        <v>0</v>
      </c>
      <c r="P76" s="374"/>
      <c r="Q76" s="374"/>
      <c r="R76" s="375">
        <f>IF(AND(J76=0,C76&gt;=設定シート!E$85,C76&lt;=設定シート!G$85),1,0)</f>
        <v>0</v>
      </c>
    </row>
    <row r="77" spans="1:18" ht="15" customHeight="1">
      <c r="B77" s="203">
        <v>5</v>
      </c>
      <c r="C77" s="203" t="str">
        <f>'報告書（事業主控）'!AV150</f>
        <v/>
      </c>
      <c r="E77" s="203">
        <f>'報告書（事業主控）'!$F$160</f>
        <v>0</v>
      </c>
      <c r="F77" s="203" t="str">
        <f>'報告書（事業主控）'!AW150</f>
        <v>下</v>
      </c>
      <c r="G77" s="283" t="str">
        <f>IF(ISERROR(VLOOKUP(E77,労務比率,'報告書（事業主控）'!AX150,FALSE)),"",VLOOKUP(E77,労務比率,'報告書（事業主控）'!AX150,FALSE))</f>
        <v/>
      </c>
      <c r="H77" s="283" t="str">
        <f>IF(ISERROR(VLOOKUP(E77,労務比率,'報告書（事業主控）'!AX150+1,FALSE)),"",VLOOKUP(E77,労務比率,'報告書（事業主控）'!AX150+1,FALSE))</f>
        <v/>
      </c>
      <c r="I77" s="203">
        <f>'報告書（事業主控）'!AH151</f>
        <v>0</v>
      </c>
      <c r="J77" s="203">
        <f>'報告書（事業主控）'!AH150</f>
        <v>0</v>
      </c>
      <c r="K77" s="203">
        <f>'報告書（事業主控）'!AN150</f>
        <v>0</v>
      </c>
      <c r="L77" s="371">
        <f t="shared" si="17"/>
        <v>0</v>
      </c>
      <c r="M77" s="283">
        <f t="shared" si="22"/>
        <v>0</v>
      </c>
      <c r="N77" s="375">
        <f t="shared" si="21"/>
        <v>0</v>
      </c>
      <c r="O77" s="374">
        <f t="shared" si="24"/>
        <v>0</v>
      </c>
      <c r="P77" s="374"/>
      <c r="Q77" s="374"/>
      <c r="R77" s="375">
        <f>IF(AND(J77=0,C77&gt;=設定シート!E$85,C77&lt;=設定シート!G$85),1,0)</f>
        <v>0</v>
      </c>
    </row>
    <row r="78" spans="1:18" ht="15" customHeight="1">
      <c r="B78" s="203">
        <v>6</v>
      </c>
      <c r="C78" s="203" t="str">
        <f>'報告書（事業主控）'!AV152</f>
        <v/>
      </c>
      <c r="E78" s="203">
        <f>'報告書（事業主控）'!$F$160</f>
        <v>0</v>
      </c>
      <c r="F78" s="203" t="str">
        <f>'報告書（事業主控）'!AW152</f>
        <v>下</v>
      </c>
      <c r="G78" s="283" t="str">
        <f>IF(ISERROR(VLOOKUP(E78,労務比率,'報告書（事業主控）'!AX152,FALSE)),"",VLOOKUP(E78,労務比率,'報告書（事業主控）'!AX152,FALSE))</f>
        <v/>
      </c>
      <c r="H78" s="283" t="str">
        <f>IF(ISERROR(VLOOKUP(E78,労務比率,'報告書（事業主控）'!AX152+1,FALSE)),"",VLOOKUP(E78,労務比率,'報告書（事業主控）'!AX152+1,FALSE))</f>
        <v/>
      </c>
      <c r="I78" s="203">
        <f>'報告書（事業主控）'!AH153</f>
        <v>0</v>
      </c>
      <c r="J78" s="203">
        <f>'報告書（事業主控）'!AH152</f>
        <v>0</v>
      </c>
      <c r="K78" s="203">
        <f>'報告書（事業主控）'!AN152</f>
        <v>0</v>
      </c>
      <c r="L78" s="371">
        <f t="shared" si="17"/>
        <v>0</v>
      </c>
      <c r="M78" s="283">
        <f t="shared" si="22"/>
        <v>0</v>
      </c>
      <c r="N78" s="375">
        <f t="shared" si="21"/>
        <v>0</v>
      </c>
      <c r="O78" s="374">
        <f t="shared" si="24"/>
        <v>0</v>
      </c>
      <c r="P78" s="374"/>
      <c r="Q78" s="374"/>
      <c r="R78" s="375">
        <f>IF(AND(J78=0,C78&gt;=設定シート!E$85,C78&lt;=設定シート!G$85),1,0)</f>
        <v>0</v>
      </c>
    </row>
    <row r="79" spans="1:18" ht="15" customHeight="1">
      <c r="B79" s="203">
        <v>7</v>
      </c>
      <c r="C79" s="203" t="str">
        <f>'報告書（事業主控）'!AV154</f>
        <v/>
      </c>
      <c r="E79" s="203">
        <f>'報告書（事業主控）'!$F$160</f>
        <v>0</v>
      </c>
      <c r="F79" s="203" t="str">
        <f>'報告書（事業主控）'!AW154</f>
        <v>下</v>
      </c>
      <c r="G79" s="283" t="str">
        <f>IF(ISERROR(VLOOKUP(E79,労務比率,'報告書（事業主控）'!AX154,FALSE)),"",VLOOKUP(E79,労務比率,'報告書（事業主控）'!AX154,FALSE))</f>
        <v/>
      </c>
      <c r="H79" s="283" t="str">
        <f>IF(ISERROR(VLOOKUP(E79,労務比率,'報告書（事業主控）'!AX154+1,FALSE)),"",VLOOKUP(E79,労務比率,'報告書（事業主控）'!AX154+1,FALSE))</f>
        <v/>
      </c>
      <c r="I79" s="203">
        <f>'報告書（事業主控）'!AH155</f>
        <v>0</v>
      </c>
      <c r="J79" s="203">
        <f>'報告書（事業主控）'!AH154</f>
        <v>0</v>
      </c>
      <c r="K79" s="203">
        <f>'報告書（事業主控）'!AN154</f>
        <v>0</v>
      </c>
      <c r="L79" s="371">
        <f t="shared" si="17"/>
        <v>0</v>
      </c>
      <c r="M79" s="283">
        <f t="shared" si="22"/>
        <v>0</v>
      </c>
      <c r="N79" s="375">
        <f t="shared" si="21"/>
        <v>0</v>
      </c>
      <c r="O79" s="374">
        <f t="shared" si="24"/>
        <v>0</v>
      </c>
      <c r="P79" s="374"/>
      <c r="Q79" s="374"/>
      <c r="R79" s="375">
        <f>IF(AND(J79=0,C79&gt;=設定シート!E$85,C79&lt;=設定シート!G$85),1,0)</f>
        <v>0</v>
      </c>
    </row>
    <row r="80" spans="1:18" ht="15" customHeight="1">
      <c r="B80" s="203">
        <v>8</v>
      </c>
      <c r="C80" s="203" t="str">
        <f>'報告書（事業主控）'!AV156</f>
        <v/>
      </c>
      <c r="E80" s="203">
        <f>'報告書（事業主控）'!$F$160</f>
        <v>0</v>
      </c>
      <c r="F80" s="203" t="str">
        <f>'報告書（事業主控）'!AW156</f>
        <v>下</v>
      </c>
      <c r="G80" s="283" t="str">
        <f>IF(ISERROR(VLOOKUP(E80,労務比率,'報告書（事業主控）'!AX156,FALSE)),"",VLOOKUP(E80,労務比率,'報告書（事業主控）'!AX156,FALSE))</f>
        <v/>
      </c>
      <c r="H80" s="283" t="str">
        <f>IF(ISERROR(VLOOKUP(E80,労務比率,'報告書（事業主控）'!AX156+1,FALSE)),"",VLOOKUP(E80,労務比率,'報告書（事業主控）'!AX156+1,FALSE))</f>
        <v/>
      </c>
      <c r="I80" s="203">
        <f>'報告書（事業主控）'!AH157</f>
        <v>0</v>
      </c>
      <c r="J80" s="203">
        <f>'報告書（事業主控）'!AH156</f>
        <v>0</v>
      </c>
      <c r="K80" s="203">
        <f>'報告書（事業主控）'!AN156</f>
        <v>0</v>
      </c>
      <c r="L80" s="371">
        <f t="shared" si="17"/>
        <v>0</v>
      </c>
      <c r="M80" s="283">
        <f t="shared" si="22"/>
        <v>0</v>
      </c>
      <c r="N80" s="375">
        <f t="shared" si="21"/>
        <v>0</v>
      </c>
      <c r="O80" s="374">
        <f t="shared" si="24"/>
        <v>0</v>
      </c>
      <c r="P80" s="374"/>
      <c r="Q80" s="374"/>
      <c r="R80" s="375">
        <f>IF(AND(J80=0,C80&gt;=設定シート!E$85,C80&lt;=設定シート!G$85),1,0)</f>
        <v>0</v>
      </c>
    </row>
    <row r="81" spans="1:18" ht="15" customHeight="1">
      <c r="B81" s="203">
        <v>9</v>
      </c>
      <c r="C81" s="203" t="str">
        <f>'報告書（事業主控）'!AV158</f>
        <v/>
      </c>
      <c r="E81" s="203">
        <f>'報告書（事業主控）'!$F$160</f>
        <v>0</v>
      </c>
      <c r="F81" s="203" t="str">
        <f>'報告書（事業主控）'!AW158</f>
        <v>下</v>
      </c>
      <c r="G81" s="283" t="str">
        <f>IF(ISERROR(VLOOKUP(E81,労務比率,'報告書（事業主控）'!AX158,FALSE)),"",VLOOKUP(E81,労務比率,'報告書（事業主控）'!AX158,FALSE))</f>
        <v/>
      </c>
      <c r="H81" s="283" t="str">
        <f>IF(ISERROR(VLOOKUP(E81,労務比率,'報告書（事業主控）'!AX158+1,FALSE)),"",VLOOKUP(E81,労務比率,'報告書（事業主控）'!AX158+1,FALSE))</f>
        <v/>
      </c>
      <c r="I81" s="203">
        <f>'報告書（事業主控）'!AH159</f>
        <v>0</v>
      </c>
      <c r="J81" s="203">
        <f>'報告書（事業主控）'!AH158</f>
        <v>0</v>
      </c>
      <c r="K81" s="203">
        <f>'報告書（事業主控）'!AN158</f>
        <v>0</v>
      </c>
      <c r="L81" s="371">
        <f t="shared" si="17"/>
        <v>0</v>
      </c>
      <c r="M81" s="283">
        <f t="shared" si="22"/>
        <v>0</v>
      </c>
      <c r="N81" s="375">
        <f t="shared" si="21"/>
        <v>0</v>
      </c>
      <c r="O81" s="374">
        <f t="shared" si="24"/>
        <v>0</v>
      </c>
      <c r="P81" s="374"/>
      <c r="Q81" s="374"/>
      <c r="R81" s="375">
        <f>IF(AND(J81=0,C81&gt;=設定シート!E$85,C81&lt;=設定シート!G$85),1,0)</f>
        <v>0</v>
      </c>
    </row>
    <row r="82" spans="1:18" ht="15" customHeight="1">
      <c r="A82" s="203">
        <v>5</v>
      </c>
      <c r="B82" s="203">
        <v>1</v>
      </c>
      <c r="C82" s="203" t="str">
        <f>'報告書（事業主控）'!AV183</f>
        <v/>
      </c>
      <c r="E82" s="203">
        <f>'報告書（事業主控）'!$F$201</f>
        <v>0</v>
      </c>
      <c r="F82" s="203" t="str">
        <f>'報告書（事業主控）'!AW183</f>
        <v>下</v>
      </c>
      <c r="G82" s="283" t="str">
        <f>IF(ISERROR(VLOOKUP(E82,労務比率,'報告書（事業主控）'!AX183,FALSE)),"",VLOOKUP(E82,労務比率,'報告書（事業主控）'!AX183,FALSE))</f>
        <v/>
      </c>
      <c r="H82" s="283" t="str">
        <f>IF(ISERROR(VLOOKUP(E82,労務比率,'報告書（事業主控）'!AX183+1,FALSE)),"",VLOOKUP(E82,労務比率,'報告書（事業主控）'!AX183+1,FALSE))</f>
        <v/>
      </c>
      <c r="I82" s="203">
        <f>'報告書（事業主控）'!AH184</f>
        <v>0</v>
      </c>
      <c r="J82" s="203">
        <f>'報告書（事業主控）'!AH183</f>
        <v>0</v>
      </c>
      <c r="K82" s="203">
        <f>'報告書（事業主控）'!AN183</f>
        <v>0</v>
      </c>
      <c r="L82" s="371">
        <f t="shared" si="17"/>
        <v>0</v>
      </c>
      <c r="M82" s="283">
        <f t="shared" si="22"/>
        <v>0</v>
      </c>
      <c r="N82" s="375">
        <f t="shared" si="21"/>
        <v>0</v>
      </c>
      <c r="O82" s="374">
        <f t="shared" si="24"/>
        <v>0</v>
      </c>
      <c r="P82" s="375">
        <f>INT(SUMIF(O82:O90,0,I82:I90)*105/108)</f>
        <v>0</v>
      </c>
      <c r="Q82" s="378">
        <f>INT(P82*IF(COUNTIF(R82:R90,1)=0,0,SUMIF(R82:R90,1,G82:G90)/COUNTIF(R82:R90,1))/100)</f>
        <v>0</v>
      </c>
      <c r="R82" s="375">
        <f>IF(AND(J82=0,C82&gt;=設定シート!E$85,C82&lt;=設定シート!G$85),1,0)</f>
        <v>0</v>
      </c>
    </row>
    <row r="83" spans="1:18" ht="15" customHeight="1">
      <c r="B83" s="203">
        <v>2</v>
      </c>
      <c r="C83" s="203" t="str">
        <f>'報告書（事業主控）'!AV185</f>
        <v/>
      </c>
      <c r="E83" s="203">
        <f>'報告書（事業主控）'!$F$201</f>
        <v>0</v>
      </c>
      <c r="F83" s="203" t="str">
        <f>'報告書（事業主控）'!AW185</f>
        <v>下</v>
      </c>
      <c r="G83" s="283" t="str">
        <f>IF(ISERROR(VLOOKUP(E83,労務比率,'報告書（事業主控）'!AX185,FALSE)),"",VLOOKUP(E83,労務比率,'報告書（事業主控）'!AX185,FALSE))</f>
        <v/>
      </c>
      <c r="H83" s="283" t="str">
        <f>IF(ISERROR(VLOOKUP(E83,労務比率,'報告書（事業主控）'!AX185+1,FALSE)),"",VLOOKUP(E83,労務比率,'報告書（事業主控）'!AX185+1,FALSE))</f>
        <v/>
      </c>
      <c r="I83" s="203">
        <f>'報告書（事業主控）'!AH186</f>
        <v>0</v>
      </c>
      <c r="J83" s="203">
        <f>'報告書（事業主控）'!AH185</f>
        <v>0</v>
      </c>
      <c r="K83" s="203">
        <f>'報告書（事業主控）'!AN185</f>
        <v>0</v>
      </c>
      <c r="L83" s="371">
        <f t="shared" si="17"/>
        <v>0</v>
      </c>
      <c r="M83" s="283">
        <f t="shared" si="22"/>
        <v>0</v>
      </c>
      <c r="N83" s="375">
        <f t="shared" si="21"/>
        <v>0</v>
      </c>
      <c r="O83" s="374">
        <f t="shared" si="24"/>
        <v>0</v>
      </c>
      <c r="P83" s="374"/>
      <c r="Q83" s="374"/>
      <c r="R83" s="375">
        <f>IF(AND(J83=0,C83&gt;=設定シート!E$85,C83&lt;=設定シート!G$85),1,0)</f>
        <v>0</v>
      </c>
    </row>
    <row r="84" spans="1:18" ht="15" customHeight="1">
      <c r="B84" s="203">
        <v>3</v>
      </c>
      <c r="C84" s="203" t="str">
        <f>'報告書（事業主控）'!AV187</f>
        <v/>
      </c>
      <c r="E84" s="203">
        <f>'報告書（事業主控）'!$F$201</f>
        <v>0</v>
      </c>
      <c r="F84" s="203" t="str">
        <f>'報告書（事業主控）'!AW187</f>
        <v>下</v>
      </c>
      <c r="G84" s="283" t="str">
        <f>IF(ISERROR(VLOOKUP(E84,労務比率,'報告書（事業主控）'!AX187,FALSE)),"",VLOOKUP(E84,労務比率,'報告書（事業主控）'!AX187,FALSE))</f>
        <v/>
      </c>
      <c r="H84" s="283" t="str">
        <f>IF(ISERROR(VLOOKUP(E84,労務比率,'報告書（事業主控）'!AX187+1,FALSE)),"",VLOOKUP(E84,労務比率,'報告書（事業主控）'!AX187+1,FALSE))</f>
        <v/>
      </c>
      <c r="I84" s="203">
        <f>'報告書（事業主控）'!AH188</f>
        <v>0</v>
      </c>
      <c r="J84" s="203">
        <f>'報告書（事業主控）'!AH187</f>
        <v>0</v>
      </c>
      <c r="K84" s="203">
        <f>'報告書（事業主控）'!AN187</f>
        <v>0</v>
      </c>
      <c r="L84" s="371">
        <f t="shared" si="17"/>
        <v>0</v>
      </c>
      <c r="M84" s="283">
        <f t="shared" si="22"/>
        <v>0</v>
      </c>
      <c r="N84" s="375">
        <f t="shared" si="21"/>
        <v>0</v>
      </c>
      <c r="O84" s="374">
        <f t="shared" si="24"/>
        <v>0</v>
      </c>
      <c r="P84" s="374"/>
      <c r="Q84" s="374"/>
      <c r="R84" s="375">
        <f>IF(AND(J84=0,C84&gt;=設定シート!E$85,C84&lt;=設定シート!G$85),1,0)</f>
        <v>0</v>
      </c>
    </row>
    <row r="85" spans="1:18" ht="15" customHeight="1">
      <c r="B85" s="203">
        <v>4</v>
      </c>
      <c r="C85" s="203" t="str">
        <f>'報告書（事業主控）'!AV189</f>
        <v/>
      </c>
      <c r="E85" s="203">
        <f>'報告書（事業主控）'!$F$201</f>
        <v>0</v>
      </c>
      <c r="F85" s="203" t="str">
        <f>'報告書（事業主控）'!AW189</f>
        <v>下</v>
      </c>
      <c r="G85" s="283" t="str">
        <f>IF(ISERROR(VLOOKUP(E85,労務比率,'報告書（事業主控）'!AX189,FALSE)),"",VLOOKUP(E85,労務比率,'報告書（事業主控）'!AX189,FALSE))</f>
        <v/>
      </c>
      <c r="H85" s="283" t="str">
        <f>IF(ISERROR(VLOOKUP(E85,労務比率,'報告書（事業主控）'!AX189+1,FALSE)),"",VLOOKUP(E85,労務比率,'報告書（事業主控）'!AX189+1,FALSE))</f>
        <v/>
      </c>
      <c r="I85" s="203">
        <f>'報告書（事業主控）'!AH190</f>
        <v>0</v>
      </c>
      <c r="J85" s="203">
        <f>'報告書（事業主控）'!AH189</f>
        <v>0</v>
      </c>
      <c r="K85" s="203">
        <f>'報告書（事業主控）'!AN189</f>
        <v>0</v>
      </c>
      <c r="L85" s="371">
        <f t="shared" si="17"/>
        <v>0</v>
      </c>
      <c r="M85" s="283">
        <f t="shared" si="22"/>
        <v>0</v>
      </c>
      <c r="N85" s="375">
        <f t="shared" si="21"/>
        <v>0</v>
      </c>
      <c r="O85" s="374">
        <f t="shared" ref="O85:O148" si="25">IF(I85=N85,IF(ISERROR(ROUNDDOWN(I85*G85/100,0)+K85),0,ROUNDDOWN(I85*G85/100,0)+K85),0)</f>
        <v>0</v>
      </c>
      <c r="P85" s="374"/>
      <c r="Q85" s="374"/>
      <c r="R85" s="375">
        <f>IF(AND(J85=0,C85&gt;=設定シート!E$85,C85&lt;=設定シート!G$85),1,0)</f>
        <v>0</v>
      </c>
    </row>
    <row r="86" spans="1:18" ht="15" customHeight="1">
      <c r="B86" s="203">
        <v>5</v>
      </c>
      <c r="C86" s="203" t="str">
        <f>'報告書（事業主控）'!AV191</f>
        <v/>
      </c>
      <c r="E86" s="203">
        <f>'報告書（事業主控）'!$F$201</f>
        <v>0</v>
      </c>
      <c r="F86" s="203" t="str">
        <f>'報告書（事業主控）'!AW191</f>
        <v>下</v>
      </c>
      <c r="G86" s="283" t="str">
        <f>IF(ISERROR(VLOOKUP(E86,労務比率,'報告書（事業主控）'!AX191,FALSE)),"",VLOOKUP(E86,労務比率,'報告書（事業主控）'!AX191,FALSE))</f>
        <v/>
      </c>
      <c r="H86" s="283" t="str">
        <f>IF(ISERROR(VLOOKUP(E86,労務比率,'報告書（事業主控）'!AX191+1,FALSE)),"",VLOOKUP(E86,労務比率,'報告書（事業主控）'!AX191+1,FALSE))</f>
        <v/>
      </c>
      <c r="I86" s="203">
        <f>'報告書（事業主控）'!AH192</f>
        <v>0</v>
      </c>
      <c r="J86" s="203">
        <f>'報告書（事業主控）'!AH191</f>
        <v>0</v>
      </c>
      <c r="K86" s="203">
        <f>'報告書（事業主控）'!AN191</f>
        <v>0</v>
      </c>
      <c r="L86" s="371">
        <f t="shared" si="17"/>
        <v>0</v>
      </c>
      <c r="M86" s="283">
        <f t="shared" si="22"/>
        <v>0</v>
      </c>
      <c r="N86" s="375">
        <f t="shared" si="21"/>
        <v>0</v>
      </c>
      <c r="O86" s="374">
        <f t="shared" si="25"/>
        <v>0</v>
      </c>
      <c r="P86" s="374"/>
      <c r="Q86" s="374"/>
      <c r="R86" s="375">
        <f>IF(AND(J86=0,C86&gt;=設定シート!E$85,C86&lt;=設定シート!G$85),1,0)</f>
        <v>0</v>
      </c>
    </row>
    <row r="87" spans="1:18" ht="15" customHeight="1">
      <c r="B87" s="203">
        <v>6</v>
      </c>
      <c r="C87" s="203" t="str">
        <f>'報告書（事業主控）'!AV193</f>
        <v/>
      </c>
      <c r="E87" s="203">
        <f>'報告書（事業主控）'!$F$201</f>
        <v>0</v>
      </c>
      <c r="F87" s="203" t="str">
        <f>'報告書（事業主控）'!AW193</f>
        <v>下</v>
      </c>
      <c r="G87" s="283" t="str">
        <f>IF(ISERROR(VLOOKUP(E87,労務比率,'報告書（事業主控）'!AX193,FALSE)),"",VLOOKUP(E87,労務比率,'報告書（事業主控）'!AX193,FALSE))</f>
        <v/>
      </c>
      <c r="H87" s="283" t="str">
        <f>IF(ISERROR(VLOOKUP(E87,労務比率,'報告書（事業主控）'!AX193+1,FALSE)),"",VLOOKUP(E87,労務比率,'報告書（事業主控）'!AX193+1,FALSE))</f>
        <v/>
      </c>
      <c r="I87" s="203">
        <f>'報告書（事業主控）'!AH194</f>
        <v>0</v>
      </c>
      <c r="J87" s="203">
        <f>'報告書（事業主控）'!AH193</f>
        <v>0</v>
      </c>
      <c r="K87" s="203">
        <f>'報告書（事業主控）'!AN193</f>
        <v>0</v>
      </c>
      <c r="L87" s="371">
        <f t="shared" si="17"/>
        <v>0</v>
      </c>
      <c r="M87" s="283">
        <f t="shared" si="22"/>
        <v>0</v>
      </c>
      <c r="N87" s="375">
        <f t="shared" si="21"/>
        <v>0</v>
      </c>
      <c r="O87" s="374">
        <f t="shared" si="25"/>
        <v>0</v>
      </c>
      <c r="P87" s="374"/>
      <c r="Q87" s="374"/>
      <c r="R87" s="375">
        <f>IF(AND(J87=0,C87&gt;=設定シート!E$85,C87&lt;=設定シート!G$85),1,0)</f>
        <v>0</v>
      </c>
    </row>
    <row r="88" spans="1:18" ht="15" customHeight="1">
      <c r="B88" s="203">
        <v>7</v>
      </c>
      <c r="C88" s="203" t="str">
        <f>'報告書（事業主控）'!AV195</f>
        <v/>
      </c>
      <c r="E88" s="203">
        <f>'報告書（事業主控）'!$F$201</f>
        <v>0</v>
      </c>
      <c r="F88" s="203" t="str">
        <f>'報告書（事業主控）'!AW195</f>
        <v>下</v>
      </c>
      <c r="G88" s="283" t="str">
        <f>IF(ISERROR(VLOOKUP(E88,労務比率,'報告書（事業主控）'!AX195,FALSE)),"",VLOOKUP(E88,労務比率,'報告書（事業主控）'!AX195,FALSE))</f>
        <v/>
      </c>
      <c r="H88" s="283" t="str">
        <f>IF(ISERROR(VLOOKUP(E88,労務比率,'報告書（事業主控）'!AX195+1,FALSE)),"",VLOOKUP(E88,労務比率,'報告書（事業主控）'!AX195+1,FALSE))</f>
        <v/>
      </c>
      <c r="I88" s="203">
        <f>'報告書（事業主控）'!AH196</f>
        <v>0</v>
      </c>
      <c r="J88" s="203">
        <f>'報告書（事業主控）'!AH195</f>
        <v>0</v>
      </c>
      <c r="K88" s="203">
        <f>'報告書（事業主控）'!AN195</f>
        <v>0</v>
      </c>
      <c r="L88" s="371">
        <f t="shared" si="17"/>
        <v>0</v>
      </c>
      <c r="M88" s="283">
        <f t="shared" si="22"/>
        <v>0</v>
      </c>
      <c r="N88" s="375">
        <f t="shared" si="21"/>
        <v>0</v>
      </c>
      <c r="O88" s="374">
        <f t="shared" si="25"/>
        <v>0</v>
      </c>
      <c r="P88" s="374"/>
      <c r="Q88" s="374"/>
      <c r="R88" s="375">
        <f>IF(AND(J88=0,C88&gt;=設定シート!E$85,C88&lt;=設定シート!G$85),1,0)</f>
        <v>0</v>
      </c>
    </row>
    <row r="89" spans="1:18" ht="15" customHeight="1">
      <c r="B89" s="203">
        <v>8</v>
      </c>
      <c r="C89" s="203" t="str">
        <f>'報告書（事業主控）'!AV197</f>
        <v/>
      </c>
      <c r="E89" s="203">
        <f>'報告書（事業主控）'!$F$201</f>
        <v>0</v>
      </c>
      <c r="F89" s="203" t="str">
        <f>'報告書（事業主控）'!AW197</f>
        <v>下</v>
      </c>
      <c r="G89" s="283" t="str">
        <f>IF(ISERROR(VLOOKUP(E89,労務比率,'報告書（事業主控）'!AX197,FALSE)),"",VLOOKUP(E89,労務比率,'報告書（事業主控）'!AX197,FALSE))</f>
        <v/>
      </c>
      <c r="H89" s="283" t="str">
        <f>IF(ISERROR(VLOOKUP(E89,労務比率,'報告書（事業主控）'!AX197+1,FALSE)),"",VLOOKUP(E89,労務比率,'報告書（事業主控）'!AX197+1,FALSE))</f>
        <v/>
      </c>
      <c r="I89" s="203">
        <f>'報告書（事業主控）'!AH198</f>
        <v>0</v>
      </c>
      <c r="J89" s="203">
        <f>'報告書（事業主控）'!AH197</f>
        <v>0</v>
      </c>
      <c r="K89" s="203">
        <f>'報告書（事業主控）'!AN197</f>
        <v>0</v>
      </c>
      <c r="L89" s="371">
        <f t="shared" si="17"/>
        <v>0</v>
      </c>
      <c r="M89" s="283">
        <f t="shared" si="22"/>
        <v>0</v>
      </c>
      <c r="N89" s="375">
        <f t="shared" si="21"/>
        <v>0</v>
      </c>
      <c r="O89" s="374">
        <f t="shared" si="25"/>
        <v>0</v>
      </c>
      <c r="P89" s="374"/>
      <c r="Q89" s="374"/>
      <c r="R89" s="375">
        <f>IF(AND(J89=0,C89&gt;=設定シート!E$85,C89&lt;=設定シート!G$85),1,0)</f>
        <v>0</v>
      </c>
    </row>
    <row r="90" spans="1:18" ht="15" customHeight="1">
      <c r="B90" s="203">
        <v>9</v>
      </c>
      <c r="C90" s="203" t="str">
        <f>'報告書（事業主控）'!AV199</f>
        <v/>
      </c>
      <c r="E90" s="203">
        <f>'報告書（事業主控）'!$F$201</f>
        <v>0</v>
      </c>
      <c r="F90" s="203" t="str">
        <f>'報告書（事業主控）'!AW199</f>
        <v>下</v>
      </c>
      <c r="G90" s="283" t="str">
        <f>IF(ISERROR(VLOOKUP(E90,労務比率,'報告書（事業主控）'!AX199,FALSE)),"",VLOOKUP(E90,労務比率,'報告書（事業主控）'!AX199,FALSE))</f>
        <v/>
      </c>
      <c r="H90" s="283" t="str">
        <f>IF(ISERROR(VLOOKUP(E90,労務比率,'報告書（事業主控）'!AX199+1,FALSE)),"",VLOOKUP(E90,労務比率,'報告書（事業主控）'!AX199+1,FALSE))</f>
        <v/>
      </c>
      <c r="I90" s="203">
        <f>'報告書（事業主控）'!AH200</f>
        <v>0</v>
      </c>
      <c r="J90" s="203">
        <f>'報告書（事業主控）'!AH199</f>
        <v>0</v>
      </c>
      <c r="K90" s="203">
        <f>'報告書（事業主控）'!AN199</f>
        <v>0</v>
      </c>
      <c r="L90" s="371">
        <f t="shared" si="17"/>
        <v>0</v>
      </c>
      <c r="M90" s="283">
        <f t="shared" si="22"/>
        <v>0</v>
      </c>
      <c r="N90" s="375">
        <f t="shared" si="21"/>
        <v>0</v>
      </c>
      <c r="O90" s="374">
        <f t="shared" si="25"/>
        <v>0</v>
      </c>
      <c r="P90" s="374"/>
      <c r="Q90" s="374"/>
      <c r="R90" s="375">
        <f>IF(AND(J90=0,C90&gt;=設定シート!E$85,C90&lt;=設定シート!G$85),1,0)</f>
        <v>0</v>
      </c>
    </row>
    <row r="91" spans="1:18" ht="15" customHeight="1">
      <c r="A91" s="203">
        <v>6</v>
      </c>
      <c r="B91" s="203">
        <v>1</v>
      </c>
      <c r="C91" s="203" t="str">
        <f>'報告書（事業主控）'!AV224</f>
        <v/>
      </c>
      <c r="E91" s="203">
        <f>'報告書（事業主控）'!$F$242</f>
        <v>0</v>
      </c>
      <c r="F91" s="203" t="str">
        <f>'報告書（事業主控）'!AW224</f>
        <v>下</v>
      </c>
      <c r="G91" s="283" t="str">
        <f>IF(ISERROR(VLOOKUP(E91,労務比率,'報告書（事業主控）'!AX224,FALSE)),"",VLOOKUP(E91,労務比率,'報告書（事業主控）'!AX224,FALSE))</f>
        <v/>
      </c>
      <c r="H91" s="283" t="str">
        <f>IF(ISERROR(VLOOKUP(E91,労務比率,'報告書（事業主控）'!AX224+1,FALSE)),"",VLOOKUP(E91,労務比率,'報告書（事業主控）'!AX224+1,FALSE))</f>
        <v/>
      </c>
      <c r="I91" s="203">
        <f>'報告書（事業主控）'!AH225</f>
        <v>0</v>
      </c>
      <c r="J91" s="203">
        <f>'報告書（事業主控）'!AH224</f>
        <v>0</v>
      </c>
      <c r="K91" s="203">
        <f>'報告書（事業主控）'!AN224</f>
        <v>0</v>
      </c>
      <c r="L91" s="371">
        <f t="shared" si="17"/>
        <v>0</v>
      </c>
      <c r="M91" s="283">
        <f t="shared" si="22"/>
        <v>0</v>
      </c>
      <c r="N91" s="375">
        <f t="shared" si="21"/>
        <v>0</v>
      </c>
      <c r="O91" s="374">
        <f t="shared" si="25"/>
        <v>0</v>
      </c>
      <c r="P91" s="375">
        <f>INT(SUMIF(O91:O99,0,I91:I99)*105/108)</f>
        <v>0</v>
      </c>
      <c r="Q91" s="378">
        <f>INT(P91*IF(COUNTIF(R91:R99,1)=0,0,SUMIF(R91:R99,1,G91:G99)/COUNTIF(R91:R99,1))/100)</f>
        <v>0</v>
      </c>
      <c r="R91" s="375">
        <f>IF(AND(J91=0,C91&gt;=設定シート!E$85,C91&lt;=設定シート!G$85),1,0)</f>
        <v>0</v>
      </c>
    </row>
    <row r="92" spans="1:18" ht="15" customHeight="1">
      <c r="B92" s="203">
        <v>2</v>
      </c>
      <c r="C92" s="203" t="str">
        <f>'報告書（事業主控）'!AV226</f>
        <v/>
      </c>
      <c r="E92" s="203">
        <f>'報告書（事業主控）'!$F$242</f>
        <v>0</v>
      </c>
      <c r="F92" s="203" t="str">
        <f>'報告書（事業主控）'!AW226</f>
        <v>下</v>
      </c>
      <c r="G92" s="283" t="str">
        <f>IF(ISERROR(VLOOKUP(E92,労務比率,'報告書（事業主控）'!AX226,FALSE)),"",VLOOKUP(E92,労務比率,'報告書（事業主控）'!AX226,FALSE))</f>
        <v/>
      </c>
      <c r="H92" s="283" t="str">
        <f>IF(ISERROR(VLOOKUP(E92,労務比率,'報告書（事業主控）'!AX226+1,FALSE)),"",VLOOKUP(E92,労務比率,'報告書（事業主控）'!AX226+1,FALSE))</f>
        <v/>
      </c>
      <c r="I92" s="203">
        <f>'報告書（事業主控）'!AH227</f>
        <v>0</v>
      </c>
      <c r="J92" s="203">
        <f>'報告書（事業主控）'!AH226</f>
        <v>0</v>
      </c>
      <c r="K92" s="203">
        <f>'報告書（事業主控）'!AN226</f>
        <v>0</v>
      </c>
      <c r="L92" s="371">
        <f t="shared" si="17"/>
        <v>0</v>
      </c>
      <c r="M92" s="283">
        <f t="shared" si="22"/>
        <v>0</v>
      </c>
      <c r="N92" s="375">
        <f t="shared" si="21"/>
        <v>0</v>
      </c>
      <c r="O92" s="374">
        <f t="shared" si="25"/>
        <v>0</v>
      </c>
      <c r="P92" s="375"/>
      <c r="Q92" s="375"/>
      <c r="R92" s="375">
        <f>IF(AND(J92=0,C92&gt;=設定シート!E$85,C92&lt;=設定シート!G$85),1,0)</f>
        <v>0</v>
      </c>
    </row>
    <row r="93" spans="1:18" ht="15" customHeight="1">
      <c r="B93" s="203">
        <v>3</v>
      </c>
      <c r="C93" s="203" t="str">
        <f>'報告書（事業主控）'!AV228</f>
        <v/>
      </c>
      <c r="E93" s="203">
        <f>'報告書（事業主控）'!$F$242</f>
        <v>0</v>
      </c>
      <c r="F93" s="203" t="str">
        <f>'報告書（事業主控）'!AW228</f>
        <v>下</v>
      </c>
      <c r="G93" s="283" t="str">
        <f>IF(ISERROR(VLOOKUP(E93,労務比率,'報告書（事業主控）'!AX228,FALSE)),"",VLOOKUP(E93,労務比率,'報告書（事業主控）'!AX228,FALSE))</f>
        <v/>
      </c>
      <c r="H93" s="283" t="str">
        <f>IF(ISERROR(VLOOKUP(E93,労務比率,'報告書（事業主控）'!AX228+1,FALSE)),"",VLOOKUP(E93,労務比率,'報告書（事業主控）'!AX228+1,FALSE))</f>
        <v/>
      </c>
      <c r="I93" s="203">
        <f>'報告書（事業主控）'!AH229</f>
        <v>0</v>
      </c>
      <c r="J93" s="203">
        <f>'報告書（事業主控）'!AH228</f>
        <v>0</v>
      </c>
      <c r="K93" s="203">
        <f>'報告書（事業主控）'!AN228</f>
        <v>0</v>
      </c>
      <c r="L93" s="371">
        <f t="shared" si="17"/>
        <v>0</v>
      </c>
      <c r="M93" s="283">
        <f t="shared" si="22"/>
        <v>0</v>
      </c>
      <c r="N93" s="375">
        <f t="shared" si="21"/>
        <v>0</v>
      </c>
      <c r="O93" s="374">
        <f t="shared" si="25"/>
        <v>0</v>
      </c>
      <c r="P93" s="375"/>
      <c r="Q93" s="375"/>
      <c r="R93" s="375">
        <f>IF(AND(J93=0,C93&gt;=設定シート!E$85,C93&lt;=設定シート!G$85),1,0)</f>
        <v>0</v>
      </c>
    </row>
    <row r="94" spans="1:18" ht="15" customHeight="1">
      <c r="B94" s="203">
        <v>4</v>
      </c>
      <c r="C94" s="203" t="str">
        <f>'報告書（事業主控）'!AV230</f>
        <v/>
      </c>
      <c r="E94" s="203">
        <f>'報告書（事業主控）'!$F$242</f>
        <v>0</v>
      </c>
      <c r="F94" s="203" t="str">
        <f>'報告書（事業主控）'!AW230</f>
        <v>下</v>
      </c>
      <c r="G94" s="283" t="str">
        <f>IF(ISERROR(VLOOKUP(E94,労務比率,'報告書（事業主控）'!AX230,FALSE)),"",VLOOKUP(E94,労務比率,'報告書（事業主控）'!AX230,FALSE))</f>
        <v/>
      </c>
      <c r="H94" s="283" t="str">
        <f>IF(ISERROR(VLOOKUP(E94,労務比率,'報告書（事業主控）'!AX230+1,FALSE)),"",VLOOKUP(E94,労務比率,'報告書（事業主控）'!AX230+1,FALSE))</f>
        <v/>
      </c>
      <c r="I94" s="203">
        <f>'報告書（事業主控）'!AH231</f>
        <v>0</v>
      </c>
      <c r="J94" s="203">
        <f>'報告書（事業主控）'!AH230</f>
        <v>0</v>
      </c>
      <c r="K94" s="203">
        <f>'報告書（事業主控）'!AN230</f>
        <v>0</v>
      </c>
      <c r="L94" s="371">
        <f t="shared" si="17"/>
        <v>0</v>
      </c>
      <c r="M94" s="283">
        <f t="shared" si="22"/>
        <v>0</v>
      </c>
      <c r="N94" s="375">
        <f t="shared" si="21"/>
        <v>0</v>
      </c>
      <c r="O94" s="374">
        <f t="shared" si="25"/>
        <v>0</v>
      </c>
      <c r="P94" s="375"/>
      <c r="Q94" s="375"/>
      <c r="R94" s="375">
        <f>IF(AND(J94=0,C94&gt;=設定シート!E$85,C94&lt;=設定シート!G$85),1,0)</f>
        <v>0</v>
      </c>
    </row>
    <row r="95" spans="1:18" ht="15" customHeight="1">
      <c r="B95" s="203">
        <v>5</v>
      </c>
      <c r="C95" s="203" t="str">
        <f>'報告書（事業主控）'!AV232</f>
        <v/>
      </c>
      <c r="E95" s="203">
        <f>'報告書（事業主控）'!$F$242</f>
        <v>0</v>
      </c>
      <c r="F95" s="203" t="str">
        <f>'報告書（事業主控）'!AW232</f>
        <v>下</v>
      </c>
      <c r="G95" s="283" t="str">
        <f>IF(ISERROR(VLOOKUP(E95,労務比率,'報告書（事業主控）'!AX232,FALSE)),"",VLOOKUP(E95,労務比率,'報告書（事業主控）'!AX232,FALSE))</f>
        <v/>
      </c>
      <c r="H95" s="283" t="str">
        <f>IF(ISERROR(VLOOKUP(E95,労務比率,'報告書（事業主控）'!AX232+1,FALSE)),"",VLOOKUP(E95,労務比率,'報告書（事業主控）'!AX232+1,FALSE))</f>
        <v/>
      </c>
      <c r="I95" s="203">
        <f>'報告書（事業主控）'!AH233</f>
        <v>0</v>
      </c>
      <c r="J95" s="203">
        <f>'報告書（事業主控）'!AH232</f>
        <v>0</v>
      </c>
      <c r="K95" s="203">
        <f>'報告書（事業主控）'!AN232</f>
        <v>0</v>
      </c>
      <c r="L95" s="371">
        <f t="shared" si="17"/>
        <v>0</v>
      </c>
      <c r="M95" s="283">
        <f t="shared" si="22"/>
        <v>0</v>
      </c>
      <c r="N95" s="375">
        <f t="shared" si="21"/>
        <v>0</v>
      </c>
      <c r="O95" s="374">
        <f t="shared" si="25"/>
        <v>0</v>
      </c>
      <c r="P95" s="375"/>
      <c r="Q95" s="375"/>
      <c r="R95" s="375">
        <f>IF(AND(J95=0,C95&gt;=設定シート!E$85,C95&lt;=設定シート!G$85),1,0)</f>
        <v>0</v>
      </c>
    </row>
    <row r="96" spans="1:18" ht="15" customHeight="1">
      <c r="B96" s="203">
        <v>6</v>
      </c>
      <c r="C96" s="203" t="str">
        <f>'報告書（事業主控）'!AV234</f>
        <v/>
      </c>
      <c r="E96" s="203">
        <f>'報告書（事業主控）'!$F$242</f>
        <v>0</v>
      </c>
      <c r="F96" s="203" t="str">
        <f>'報告書（事業主控）'!AW234</f>
        <v>下</v>
      </c>
      <c r="G96" s="283" t="str">
        <f>IF(ISERROR(VLOOKUP(E96,労務比率,'報告書（事業主控）'!AX234,FALSE)),"",VLOOKUP(E96,労務比率,'報告書（事業主控）'!AX234,FALSE))</f>
        <v/>
      </c>
      <c r="H96" s="283" t="str">
        <f>IF(ISERROR(VLOOKUP(E96,労務比率,'報告書（事業主控）'!AX234+1,FALSE)),"",VLOOKUP(E96,労務比率,'報告書（事業主控）'!AX234+1,FALSE))</f>
        <v/>
      </c>
      <c r="I96" s="203">
        <f>'報告書（事業主控）'!AH235</f>
        <v>0</v>
      </c>
      <c r="J96" s="203">
        <f>'報告書（事業主控）'!AH234</f>
        <v>0</v>
      </c>
      <c r="K96" s="203">
        <f>'報告書（事業主控）'!AN234</f>
        <v>0</v>
      </c>
      <c r="L96" s="371">
        <f t="shared" si="17"/>
        <v>0</v>
      </c>
      <c r="M96" s="283">
        <f t="shared" si="22"/>
        <v>0</v>
      </c>
      <c r="N96" s="375">
        <f t="shared" si="21"/>
        <v>0</v>
      </c>
      <c r="O96" s="374">
        <f t="shared" si="25"/>
        <v>0</v>
      </c>
      <c r="P96" s="375"/>
      <c r="Q96" s="375"/>
      <c r="R96" s="375">
        <f>IF(AND(J96=0,C96&gt;=設定シート!E$85,C96&lt;=設定シート!G$85),1,0)</f>
        <v>0</v>
      </c>
    </row>
    <row r="97" spans="1:18" ht="15" customHeight="1">
      <c r="B97" s="203">
        <v>7</v>
      </c>
      <c r="C97" s="203" t="str">
        <f>'報告書（事業主控）'!AV236</f>
        <v/>
      </c>
      <c r="E97" s="203">
        <f>'報告書（事業主控）'!$F$242</f>
        <v>0</v>
      </c>
      <c r="F97" s="203" t="str">
        <f>'報告書（事業主控）'!AW236</f>
        <v>下</v>
      </c>
      <c r="G97" s="283" t="str">
        <f>IF(ISERROR(VLOOKUP(E97,労務比率,'報告書（事業主控）'!AX236,FALSE)),"",VLOOKUP(E97,労務比率,'報告書（事業主控）'!AX236,FALSE))</f>
        <v/>
      </c>
      <c r="H97" s="283" t="str">
        <f>IF(ISERROR(VLOOKUP(E97,労務比率,'報告書（事業主控）'!AX236+1,FALSE)),"",VLOOKUP(E97,労務比率,'報告書（事業主控）'!AX236+1,FALSE))</f>
        <v/>
      </c>
      <c r="I97" s="203">
        <f>'報告書（事業主控）'!AH237</f>
        <v>0</v>
      </c>
      <c r="J97" s="203">
        <f>'報告書（事業主控）'!AH236</f>
        <v>0</v>
      </c>
      <c r="K97" s="203">
        <f>'報告書（事業主控）'!AN236</f>
        <v>0</v>
      </c>
      <c r="L97" s="371">
        <f t="shared" si="17"/>
        <v>0</v>
      </c>
      <c r="M97" s="283">
        <f t="shared" si="22"/>
        <v>0</v>
      </c>
      <c r="N97" s="375">
        <f t="shared" si="21"/>
        <v>0</v>
      </c>
      <c r="O97" s="374">
        <f t="shared" si="25"/>
        <v>0</v>
      </c>
      <c r="P97" s="375"/>
      <c r="Q97" s="375"/>
      <c r="R97" s="375">
        <f>IF(AND(J97=0,C97&gt;=設定シート!E$85,C97&lt;=設定シート!G$85),1,0)</f>
        <v>0</v>
      </c>
    </row>
    <row r="98" spans="1:18" ht="15" customHeight="1">
      <c r="B98" s="203">
        <v>8</v>
      </c>
      <c r="C98" s="203" t="str">
        <f>'報告書（事業主控）'!AV238</f>
        <v/>
      </c>
      <c r="E98" s="203">
        <f>'報告書（事業主控）'!$F$242</f>
        <v>0</v>
      </c>
      <c r="F98" s="203" t="str">
        <f>'報告書（事業主控）'!AW238</f>
        <v>下</v>
      </c>
      <c r="G98" s="283" t="str">
        <f>IF(ISERROR(VLOOKUP(E98,労務比率,'報告書（事業主控）'!AX238,FALSE)),"",VLOOKUP(E98,労務比率,'報告書（事業主控）'!AX238,FALSE))</f>
        <v/>
      </c>
      <c r="H98" s="283" t="str">
        <f>IF(ISERROR(VLOOKUP(E98,労務比率,'報告書（事業主控）'!AX238+1,FALSE)),"",VLOOKUP(E98,労務比率,'報告書（事業主控）'!AX238+1,FALSE))</f>
        <v/>
      </c>
      <c r="I98" s="203">
        <f>'報告書（事業主控）'!AH239</f>
        <v>0</v>
      </c>
      <c r="J98" s="203">
        <f>'報告書（事業主控）'!AH238</f>
        <v>0</v>
      </c>
      <c r="K98" s="203">
        <f>'報告書（事業主控）'!AN238</f>
        <v>0</v>
      </c>
      <c r="L98" s="371">
        <f t="shared" si="17"/>
        <v>0</v>
      </c>
      <c r="M98" s="283">
        <f t="shared" si="22"/>
        <v>0</v>
      </c>
      <c r="N98" s="375">
        <f t="shared" si="21"/>
        <v>0</v>
      </c>
      <c r="O98" s="374">
        <f t="shared" si="25"/>
        <v>0</v>
      </c>
      <c r="P98" s="375"/>
      <c r="Q98" s="375"/>
      <c r="R98" s="375">
        <f>IF(AND(J98=0,C98&gt;=設定シート!E$85,C98&lt;=設定シート!G$85),1,0)</f>
        <v>0</v>
      </c>
    </row>
    <row r="99" spans="1:18" ht="15" customHeight="1">
      <c r="B99" s="203">
        <v>9</v>
      </c>
      <c r="C99" s="203" t="str">
        <f>'報告書（事業主控）'!AV240</f>
        <v/>
      </c>
      <c r="E99" s="203">
        <f>'報告書（事業主控）'!$F$242</f>
        <v>0</v>
      </c>
      <c r="F99" s="203" t="str">
        <f>'報告書（事業主控）'!AW240</f>
        <v>下</v>
      </c>
      <c r="G99" s="283" t="str">
        <f>IF(ISERROR(VLOOKUP(E99,労務比率,'報告書（事業主控）'!AX240,FALSE)),"",VLOOKUP(E99,労務比率,'報告書（事業主控）'!AX240,FALSE))</f>
        <v/>
      </c>
      <c r="H99" s="283" t="str">
        <f>IF(ISERROR(VLOOKUP(E99,労務比率,'報告書（事業主控）'!AX240+1,FALSE)),"",VLOOKUP(E99,労務比率,'報告書（事業主控）'!AX240+1,FALSE))</f>
        <v/>
      </c>
      <c r="I99" s="203">
        <f>'報告書（事業主控）'!AH241</f>
        <v>0</v>
      </c>
      <c r="J99" s="203">
        <f>'報告書（事業主控）'!AH240</f>
        <v>0</v>
      </c>
      <c r="K99" s="203">
        <f>'報告書（事業主控）'!AN240</f>
        <v>0</v>
      </c>
      <c r="L99" s="371">
        <f t="shared" si="17"/>
        <v>0</v>
      </c>
      <c r="M99" s="283">
        <f t="shared" si="22"/>
        <v>0</v>
      </c>
      <c r="N99" s="375">
        <f t="shared" si="21"/>
        <v>0</v>
      </c>
      <c r="O99" s="374">
        <f t="shared" si="25"/>
        <v>0</v>
      </c>
      <c r="P99" s="375"/>
      <c r="Q99" s="375"/>
      <c r="R99" s="375">
        <f>IF(AND(J99=0,C99&gt;=設定シート!E$85,C99&lt;=設定シート!G$85),1,0)</f>
        <v>0</v>
      </c>
    </row>
    <row r="100" spans="1:18" ht="15" customHeight="1">
      <c r="A100" s="203">
        <v>7</v>
      </c>
      <c r="B100" s="203">
        <v>1</v>
      </c>
      <c r="C100" s="203" t="str">
        <f>'報告書（事業主控）'!AV265</f>
        <v/>
      </c>
      <c r="E100" s="203">
        <f>'報告書（事業主控）'!$F$283</f>
        <v>0</v>
      </c>
      <c r="F100" s="203" t="str">
        <f>'報告書（事業主控）'!AW265</f>
        <v>下</v>
      </c>
      <c r="G100" s="283" t="str">
        <f>IF(ISERROR(VLOOKUP(E100,労務比率,'報告書（事業主控）'!AX265,FALSE)),"",VLOOKUP(E100,労務比率,'報告書（事業主控）'!AX265,FALSE))</f>
        <v/>
      </c>
      <c r="H100" s="283" t="str">
        <f>IF(ISERROR(VLOOKUP(E100,労務比率,'報告書（事業主控）'!AX265+1,FALSE)),"",VLOOKUP(E100,労務比率,'報告書（事業主控）'!AX265+1,FALSE))</f>
        <v/>
      </c>
      <c r="I100" s="203">
        <f>'報告書（事業主控）'!AH266</f>
        <v>0</v>
      </c>
      <c r="J100" s="203">
        <f>'報告書（事業主控）'!AH265</f>
        <v>0</v>
      </c>
      <c r="K100" s="203">
        <f>'報告書（事業主控）'!AN265</f>
        <v>0</v>
      </c>
      <c r="L100" s="371">
        <f t="shared" si="17"/>
        <v>0</v>
      </c>
      <c r="M100" s="283">
        <f t="shared" si="22"/>
        <v>0</v>
      </c>
      <c r="N100" s="375">
        <f t="shared" si="21"/>
        <v>0</v>
      </c>
      <c r="O100" s="374">
        <f t="shared" si="25"/>
        <v>0</v>
      </c>
      <c r="P100" s="375">
        <f>INT(SUMIF(O100:O108,0,I100:I108)*105/108)</f>
        <v>0</v>
      </c>
      <c r="Q100" s="378">
        <f>INT(P100*IF(COUNTIF(R100:R108,1)=0,0,SUMIF(R100:R108,1,G100:G108)/COUNTIF(R100:R108,1))/100)</f>
        <v>0</v>
      </c>
      <c r="R100" s="375">
        <f>IF(AND(J100=0,C100&gt;=設定シート!E$85,C100&lt;=設定シート!G$85),1,0)</f>
        <v>0</v>
      </c>
    </row>
    <row r="101" spans="1:18" ht="15" customHeight="1">
      <c r="B101" s="203">
        <v>2</v>
      </c>
      <c r="C101" s="203" t="str">
        <f>'報告書（事業主控）'!AV267</f>
        <v/>
      </c>
      <c r="E101" s="203">
        <f>'報告書（事業主控）'!$F$283</f>
        <v>0</v>
      </c>
      <c r="F101" s="203" t="str">
        <f>'報告書（事業主控）'!AW267</f>
        <v>下</v>
      </c>
      <c r="G101" s="283" t="str">
        <f>IF(ISERROR(VLOOKUP(E101,労務比率,'報告書（事業主控）'!AX267,FALSE)),"",VLOOKUP(E101,労務比率,'報告書（事業主控）'!AX267,FALSE))</f>
        <v/>
      </c>
      <c r="H101" s="283" t="str">
        <f>IF(ISERROR(VLOOKUP(E101,労務比率,'報告書（事業主控）'!AX267+1,FALSE)),"",VLOOKUP(E101,労務比率,'報告書（事業主控）'!AX267+1,FALSE))</f>
        <v/>
      </c>
      <c r="I101" s="203">
        <f>'報告書（事業主控）'!AH268</f>
        <v>0</v>
      </c>
      <c r="J101" s="203">
        <f>'報告書（事業主控）'!AH267</f>
        <v>0</v>
      </c>
      <c r="K101" s="203">
        <f>'報告書（事業主控）'!AN267</f>
        <v>0</v>
      </c>
      <c r="L101" s="371">
        <f t="shared" si="17"/>
        <v>0</v>
      </c>
      <c r="M101" s="283">
        <f t="shared" si="22"/>
        <v>0</v>
      </c>
      <c r="N101" s="375">
        <f t="shared" si="21"/>
        <v>0</v>
      </c>
      <c r="O101" s="374">
        <f t="shared" si="25"/>
        <v>0</v>
      </c>
      <c r="P101" s="375"/>
      <c r="Q101" s="375"/>
      <c r="R101" s="375">
        <f>IF(AND(J101=0,C101&gt;=設定シート!E$85,C101&lt;=設定シート!G$85),1,0)</f>
        <v>0</v>
      </c>
    </row>
    <row r="102" spans="1:18" ht="15" customHeight="1">
      <c r="B102" s="203">
        <v>3</v>
      </c>
      <c r="C102" s="203" t="str">
        <f>'報告書（事業主控）'!AV269</f>
        <v/>
      </c>
      <c r="E102" s="203">
        <f>'報告書（事業主控）'!$F$283</f>
        <v>0</v>
      </c>
      <c r="F102" s="203" t="str">
        <f>'報告書（事業主控）'!AW269</f>
        <v>下</v>
      </c>
      <c r="G102" s="283" t="str">
        <f>IF(ISERROR(VLOOKUP(E102,労務比率,'報告書（事業主控）'!AX269,FALSE)),"",VLOOKUP(E102,労務比率,'報告書（事業主控）'!AX269,FALSE))</f>
        <v/>
      </c>
      <c r="H102" s="283" t="str">
        <f>IF(ISERROR(VLOOKUP(E102,労務比率,'報告書（事業主控）'!AX269+1,FALSE)),"",VLOOKUP(E102,労務比率,'報告書（事業主控）'!AX269+1,FALSE))</f>
        <v/>
      </c>
      <c r="I102" s="203">
        <f>'報告書（事業主控）'!AH270</f>
        <v>0</v>
      </c>
      <c r="J102" s="203">
        <f>'報告書（事業主控）'!AH269</f>
        <v>0</v>
      </c>
      <c r="K102" s="203">
        <f>'報告書（事業主控）'!AN269</f>
        <v>0</v>
      </c>
      <c r="L102" s="371">
        <f t="shared" si="17"/>
        <v>0</v>
      </c>
      <c r="M102" s="283">
        <f t="shared" si="22"/>
        <v>0</v>
      </c>
      <c r="N102" s="375">
        <f t="shared" si="21"/>
        <v>0</v>
      </c>
      <c r="O102" s="374">
        <f t="shared" si="25"/>
        <v>0</v>
      </c>
      <c r="P102" s="375"/>
      <c r="Q102" s="375"/>
      <c r="R102" s="375">
        <f>IF(AND(J102=0,C102&gt;=設定シート!E$85,C102&lt;=設定シート!G$85),1,0)</f>
        <v>0</v>
      </c>
    </row>
    <row r="103" spans="1:18" ht="15" customHeight="1">
      <c r="B103" s="203">
        <v>4</v>
      </c>
      <c r="C103" s="203" t="str">
        <f>'報告書（事業主控）'!AV271</f>
        <v/>
      </c>
      <c r="E103" s="203">
        <f>'報告書（事業主控）'!$F$283</f>
        <v>0</v>
      </c>
      <c r="F103" s="203" t="str">
        <f>'報告書（事業主控）'!AW271</f>
        <v>下</v>
      </c>
      <c r="G103" s="283" t="str">
        <f>IF(ISERROR(VLOOKUP(E103,労務比率,'報告書（事業主控）'!AX271,FALSE)),"",VLOOKUP(E103,労務比率,'報告書（事業主控）'!AX271,FALSE))</f>
        <v/>
      </c>
      <c r="H103" s="283" t="str">
        <f>IF(ISERROR(VLOOKUP(E103,労務比率,'報告書（事業主控）'!AX271+1,FALSE)),"",VLOOKUP(E103,労務比率,'報告書（事業主控）'!AX271+1,FALSE))</f>
        <v/>
      </c>
      <c r="I103" s="203">
        <f>'報告書（事業主控）'!AH272</f>
        <v>0</v>
      </c>
      <c r="J103" s="203">
        <f>'報告書（事業主控）'!AH271</f>
        <v>0</v>
      </c>
      <c r="K103" s="203">
        <f>'報告書（事業主控）'!AN271</f>
        <v>0</v>
      </c>
      <c r="L103" s="371">
        <f t="shared" si="17"/>
        <v>0</v>
      </c>
      <c r="M103" s="283">
        <f t="shared" si="22"/>
        <v>0</v>
      </c>
      <c r="N103" s="375">
        <f t="shared" si="21"/>
        <v>0</v>
      </c>
      <c r="O103" s="374">
        <f t="shared" si="25"/>
        <v>0</v>
      </c>
      <c r="P103" s="375"/>
      <c r="Q103" s="375"/>
      <c r="R103" s="375">
        <f>IF(AND(J103=0,C103&gt;=設定シート!E$85,C103&lt;=設定シート!G$85),1,0)</f>
        <v>0</v>
      </c>
    </row>
    <row r="104" spans="1:18" ht="15" customHeight="1">
      <c r="B104" s="203">
        <v>5</v>
      </c>
      <c r="C104" s="203" t="str">
        <f>'報告書（事業主控）'!AV273</f>
        <v/>
      </c>
      <c r="E104" s="203">
        <f>'報告書（事業主控）'!$F$283</f>
        <v>0</v>
      </c>
      <c r="F104" s="203" t="str">
        <f>'報告書（事業主控）'!AW273</f>
        <v>下</v>
      </c>
      <c r="G104" s="283" t="str">
        <f>IF(ISERROR(VLOOKUP(E104,労務比率,'報告書（事業主控）'!AX273,FALSE)),"",VLOOKUP(E104,労務比率,'報告書（事業主控）'!AX273,FALSE))</f>
        <v/>
      </c>
      <c r="H104" s="283" t="str">
        <f>IF(ISERROR(VLOOKUP(E104,労務比率,'報告書（事業主控）'!AX273+1,FALSE)),"",VLOOKUP(E104,労務比率,'報告書（事業主控）'!AX273+1,FALSE))</f>
        <v/>
      </c>
      <c r="I104" s="203">
        <f>'報告書（事業主控）'!AH274</f>
        <v>0</v>
      </c>
      <c r="J104" s="203">
        <f>'報告書（事業主控）'!AH273</f>
        <v>0</v>
      </c>
      <c r="K104" s="203">
        <f>'報告書（事業主控）'!AN273</f>
        <v>0</v>
      </c>
      <c r="L104" s="371">
        <f t="shared" si="17"/>
        <v>0</v>
      </c>
      <c r="M104" s="283">
        <f t="shared" si="22"/>
        <v>0</v>
      </c>
      <c r="N104" s="375">
        <f t="shared" si="21"/>
        <v>0</v>
      </c>
      <c r="O104" s="374">
        <f t="shared" si="25"/>
        <v>0</v>
      </c>
      <c r="P104" s="375"/>
      <c r="Q104" s="375"/>
      <c r="R104" s="375">
        <f>IF(AND(J104=0,C104&gt;=設定シート!E$85,C104&lt;=設定シート!G$85),1,0)</f>
        <v>0</v>
      </c>
    </row>
    <row r="105" spans="1:18" ht="15" customHeight="1">
      <c r="B105" s="203">
        <v>6</v>
      </c>
      <c r="C105" s="203" t="str">
        <f>'報告書（事業主控）'!AV275</f>
        <v/>
      </c>
      <c r="E105" s="203">
        <f>'報告書（事業主控）'!$F$283</f>
        <v>0</v>
      </c>
      <c r="F105" s="203" t="str">
        <f>'報告書（事業主控）'!AW275</f>
        <v>下</v>
      </c>
      <c r="G105" s="283" t="str">
        <f>IF(ISERROR(VLOOKUP(E105,労務比率,'報告書（事業主控）'!AX275,FALSE)),"",VLOOKUP(E105,労務比率,'報告書（事業主控）'!AX275,FALSE))</f>
        <v/>
      </c>
      <c r="H105" s="283" t="str">
        <f>IF(ISERROR(VLOOKUP(E105,労務比率,'報告書（事業主控）'!AX275+1,FALSE)),"",VLOOKUP(E105,労務比率,'報告書（事業主控）'!AX275+1,FALSE))</f>
        <v/>
      </c>
      <c r="I105" s="203">
        <f>'報告書（事業主控）'!AH276</f>
        <v>0</v>
      </c>
      <c r="J105" s="203">
        <f>'報告書（事業主控）'!AH275</f>
        <v>0</v>
      </c>
      <c r="K105" s="203">
        <f>'報告書（事業主控）'!AN275</f>
        <v>0</v>
      </c>
      <c r="L105" s="371">
        <f t="shared" si="17"/>
        <v>0</v>
      </c>
      <c r="M105" s="283">
        <f t="shared" si="22"/>
        <v>0</v>
      </c>
      <c r="N105" s="375">
        <f t="shared" si="21"/>
        <v>0</v>
      </c>
      <c r="O105" s="374">
        <f t="shared" si="25"/>
        <v>0</v>
      </c>
      <c r="P105" s="375"/>
      <c r="Q105" s="375"/>
      <c r="R105" s="375">
        <f>IF(AND(J105=0,C105&gt;=設定シート!E$85,C105&lt;=設定シート!G$85),1,0)</f>
        <v>0</v>
      </c>
    </row>
    <row r="106" spans="1:18" ht="15" customHeight="1">
      <c r="B106" s="203">
        <v>7</v>
      </c>
      <c r="C106" s="203" t="str">
        <f>'報告書（事業主控）'!AV277</f>
        <v/>
      </c>
      <c r="E106" s="203">
        <f>'報告書（事業主控）'!$F$283</f>
        <v>0</v>
      </c>
      <c r="F106" s="203" t="str">
        <f>'報告書（事業主控）'!AW277</f>
        <v>下</v>
      </c>
      <c r="G106" s="283" t="str">
        <f>IF(ISERROR(VLOOKUP(E106,労務比率,'報告書（事業主控）'!AX277,FALSE)),"",VLOOKUP(E106,労務比率,'報告書（事業主控）'!AX277,FALSE))</f>
        <v/>
      </c>
      <c r="H106" s="283" t="str">
        <f>IF(ISERROR(VLOOKUP(E106,労務比率,'報告書（事業主控）'!AX277+1,FALSE)),"",VLOOKUP(E106,労務比率,'報告書（事業主控）'!AX277+1,FALSE))</f>
        <v/>
      </c>
      <c r="I106" s="203">
        <f>'報告書（事業主控）'!AH278</f>
        <v>0</v>
      </c>
      <c r="J106" s="203">
        <f>'報告書（事業主控）'!AH277</f>
        <v>0</v>
      </c>
      <c r="K106" s="203">
        <f>'報告書（事業主控）'!AN277</f>
        <v>0</v>
      </c>
      <c r="L106" s="371">
        <f t="shared" si="17"/>
        <v>0</v>
      </c>
      <c r="M106" s="283">
        <f t="shared" si="22"/>
        <v>0</v>
      </c>
      <c r="N106" s="375">
        <f t="shared" si="21"/>
        <v>0</v>
      </c>
      <c r="O106" s="374">
        <f t="shared" si="25"/>
        <v>0</v>
      </c>
      <c r="P106" s="375"/>
      <c r="Q106" s="375"/>
      <c r="R106" s="375">
        <f>IF(AND(J106=0,C106&gt;=設定シート!E$85,C106&lt;=設定シート!G$85),1,0)</f>
        <v>0</v>
      </c>
    </row>
    <row r="107" spans="1:18" ht="15" customHeight="1">
      <c r="B107" s="203">
        <v>8</v>
      </c>
      <c r="C107" s="203" t="str">
        <f>'報告書（事業主控）'!AV279</f>
        <v/>
      </c>
      <c r="E107" s="203">
        <f>'報告書（事業主控）'!$F$283</f>
        <v>0</v>
      </c>
      <c r="F107" s="203" t="str">
        <f>'報告書（事業主控）'!AW279</f>
        <v>下</v>
      </c>
      <c r="G107" s="283" t="str">
        <f>IF(ISERROR(VLOOKUP(E107,労務比率,'報告書（事業主控）'!AX279,FALSE)),"",VLOOKUP(E107,労務比率,'報告書（事業主控）'!AX279,FALSE))</f>
        <v/>
      </c>
      <c r="H107" s="283" t="str">
        <f>IF(ISERROR(VLOOKUP(E107,労務比率,'報告書（事業主控）'!AX279+1,FALSE)),"",VLOOKUP(E107,労務比率,'報告書（事業主控）'!AX279+1,FALSE))</f>
        <v/>
      </c>
      <c r="I107" s="203">
        <f>'報告書（事業主控）'!AH280</f>
        <v>0</v>
      </c>
      <c r="J107" s="203">
        <f>'報告書（事業主控）'!AH279</f>
        <v>0</v>
      </c>
      <c r="K107" s="203">
        <f>'報告書（事業主控）'!AN279</f>
        <v>0</v>
      </c>
      <c r="L107" s="371">
        <f t="shared" si="17"/>
        <v>0</v>
      </c>
      <c r="M107" s="283">
        <f t="shared" si="22"/>
        <v>0</v>
      </c>
      <c r="N107" s="375">
        <f t="shared" si="21"/>
        <v>0</v>
      </c>
      <c r="O107" s="374">
        <f t="shared" si="25"/>
        <v>0</v>
      </c>
      <c r="P107" s="375"/>
      <c r="Q107" s="375"/>
      <c r="R107" s="375">
        <f>IF(AND(J107=0,C107&gt;=設定シート!E$85,C107&lt;=設定シート!G$85),1,0)</f>
        <v>0</v>
      </c>
    </row>
    <row r="108" spans="1:18" ht="15" customHeight="1">
      <c r="B108" s="203">
        <v>9</v>
      </c>
      <c r="C108" s="203" t="str">
        <f>'報告書（事業主控）'!AV281</f>
        <v/>
      </c>
      <c r="E108" s="203">
        <f>'報告書（事業主控）'!$F$283</f>
        <v>0</v>
      </c>
      <c r="F108" s="203" t="str">
        <f>'報告書（事業主控）'!AW281</f>
        <v>下</v>
      </c>
      <c r="G108" s="283" t="str">
        <f>IF(ISERROR(VLOOKUP(E108,労務比率,'報告書（事業主控）'!AX281,FALSE)),"",VLOOKUP(E108,労務比率,'報告書（事業主控）'!AX281,FALSE))</f>
        <v/>
      </c>
      <c r="H108" s="283" t="str">
        <f>IF(ISERROR(VLOOKUP(E108,労務比率,'報告書（事業主控）'!AX281+1,FALSE)),"",VLOOKUP(E108,労務比率,'報告書（事業主控）'!AX281+1,FALSE))</f>
        <v/>
      </c>
      <c r="I108" s="203">
        <f>'報告書（事業主控）'!AH282</f>
        <v>0</v>
      </c>
      <c r="J108" s="203">
        <f>'報告書（事業主控）'!AH281</f>
        <v>0</v>
      </c>
      <c r="K108" s="203">
        <f>'報告書（事業主控）'!AN281</f>
        <v>0</v>
      </c>
      <c r="L108" s="371">
        <f t="shared" si="17"/>
        <v>0</v>
      </c>
      <c r="M108" s="283">
        <f t="shared" si="22"/>
        <v>0</v>
      </c>
      <c r="N108" s="375">
        <f t="shared" si="21"/>
        <v>0</v>
      </c>
      <c r="O108" s="374">
        <f t="shared" si="25"/>
        <v>0</v>
      </c>
      <c r="P108" s="375"/>
      <c r="Q108" s="375"/>
      <c r="R108" s="375">
        <f>IF(AND(J108=0,C108&gt;=設定シート!E$85,C108&lt;=設定シート!G$85),1,0)</f>
        <v>0</v>
      </c>
    </row>
    <row r="109" spans="1:18" ht="15" customHeight="1">
      <c r="A109" s="203">
        <v>8</v>
      </c>
      <c r="B109" s="203">
        <v>1</v>
      </c>
      <c r="C109" s="203" t="str">
        <f>'報告書（事業主控）'!AV306</f>
        <v/>
      </c>
      <c r="E109" s="203">
        <f>'報告書（事業主控）'!$F$324</f>
        <v>0</v>
      </c>
      <c r="F109" s="203" t="str">
        <f>'報告書（事業主控）'!AW306</f>
        <v>下</v>
      </c>
      <c r="G109" s="283" t="str">
        <f>IF(ISERROR(VLOOKUP(E109,労務比率,'報告書（事業主控）'!AX306,FALSE)),"",VLOOKUP(E109,労務比率,'報告書（事業主控）'!AX306,FALSE))</f>
        <v/>
      </c>
      <c r="H109" s="283" t="str">
        <f>IF(ISERROR(VLOOKUP(E109,労務比率,'報告書（事業主控）'!AX306+1,FALSE)),"",VLOOKUP(E109,労務比率,'報告書（事業主控）'!AX306+1,FALSE))</f>
        <v/>
      </c>
      <c r="I109" s="203">
        <f>'報告書（事業主控）'!AH307</f>
        <v>0</v>
      </c>
      <c r="J109" s="203">
        <f>'報告書（事業主控）'!AH306</f>
        <v>0</v>
      </c>
      <c r="K109" s="203">
        <f>'報告書（事業主控）'!AN306</f>
        <v>0</v>
      </c>
      <c r="L109" s="371">
        <f t="shared" si="17"/>
        <v>0</v>
      </c>
      <c r="M109" s="283">
        <f t="shared" si="22"/>
        <v>0</v>
      </c>
      <c r="N109" s="375">
        <f t="shared" si="21"/>
        <v>0</v>
      </c>
      <c r="O109" s="374">
        <f t="shared" si="25"/>
        <v>0</v>
      </c>
      <c r="P109" s="375">
        <f>INT(SUMIF(O109:O117,0,I109:I117)*105/108)</f>
        <v>0</v>
      </c>
      <c r="Q109" s="378">
        <f>INT(P109*IF(COUNTIF(R109:R117,1)=0,0,SUMIF(R109:R117,1,G109:G117)/COUNTIF(R109:R117,1))/100)</f>
        <v>0</v>
      </c>
      <c r="R109" s="375">
        <f>IF(AND(J109=0,C109&gt;=設定シート!E$85,C109&lt;=設定シート!G$85),1,0)</f>
        <v>0</v>
      </c>
    </row>
    <row r="110" spans="1:18" ht="15" customHeight="1">
      <c r="B110" s="203">
        <v>2</v>
      </c>
      <c r="C110" s="203" t="str">
        <f>'報告書（事業主控）'!AV308</f>
        <v/>
      </c>
      <c r="E110" s="203">
        <f>'報告書（事業主控）'!$F$324</f>
        <v>0</v>
      </c>
      <c r="F110" s="203" t="str">
        <f>'報告書（事業主控）'!AW308</f>
        <v>下</v>
      </c>
      <c r="G110" s="283" t="str">
        <f>IF(ISERROR(VLOOKUP(E110,労務比率,'報告書（事業主控）'!AX308,FALSE)),"",VLOOKUP(E110,労務比率,'報告書（事業主控）'!AX308,FALSE))</f>
        <v/>
      </c>
      <c r="H110" s="283" t="str">
        <f>IF(ISERROR(VLOOKUP(E110,労務比率,'報告書（事業主控）'!AX308+1,FALSE)),"",VLOOKUP(E110,労務比率,'報告書（事業主控）'!AX308+1,FALSE))</f>
        <v/>
      </c>
      <c r="I110" s="203">
        <f>'報告書（事業主控）'!AH309</f>
        <v>0</v>
      </c>
      <c r="J110" s="203">
        <f>'報告書（事業主控）'!AH308</f>
        <v>0</v>
      </c>
      <c r="K110" s="203">
        <f>'報告書（事業主控）'!AN308</f>
        <v>0</v>
      </c>
      <c r="L110" s="371">
        <f t="shared" si="17"/>
        <v>0</v>
      </c>
      <c r="M110" s="283">
        <f t="shared" si="22"/>
        <v>0</v>
      </c>
      <c r="N110" s="375">
        <f t="shared" si="21"/>
        <v>0</v>
      </c>
      <c r="O110" s="374">
        <f t="shared" si="25"/>
        <v>0</v>
      </c>
      <c r="P110" s="375"/>
      <c r="Q110" s="375"/>
      <c r="R110" s="375">
        <f>IF(AND(J110=0,C110&gt;=設定シート!E$85,C110&lt;=設定シート!G$85),1,0)</f>
        <v>0</v>
      </c>
    </row>
    <row r="111" spans="1:18" ht="15" customHeight="1">
      <c r="B111" s="203">
        <v>3</v>
      </c>
      <c r="C111" s="203" t="str">
        <f>'報告書（事業主控）'!AV310</f>
        <v/>
      </c>
      <c r="E111" s="203">
        <f>'報告書（事業主控）'!$F$324</f>
        <v>0</v>
      </c>
      <c r="F111" s="203" t="str">
        <f>'報告書（事業主控）'!AW310</f>
        <v>下</v>
      </c>
      <c r="G111" s="283" t="str">
        <f>IF(ISERROR(VLOOKUP(E111,労務比率,'報告書（事業主控）'!AX310,FALSE)),"",VLOOKUP(E111,労務比率,'報告書（事業主控）'!AX310,FALSE))</f>
        <v/>
      </c>
      <c r="H111" s="283" t="str">
        <f>IF(ISERROR(VLOOKUP(E111,労務比率,'報告書（事業主控）'!AX310+1,FALSE)),"",VLOOKUP(E111,労務比率,'報告書（事業主控）'!AX310+1,FALSE))</f>
        <v/>
      </c>
      <c r="I111" s="203">
        <f>'報告書（事業主控）'!AH311</f>
        <v>0</v>
      </c>
      <c r="J111" s="203">
        <f>'報告書（事業主控）'!AH310</f>
        <v>0</v>
      </c>
      <c r="K111" s="203">
        <f>'報告書（事業主控）'!AN310</f>
        <v>0</v>
      </c>
      <c r="L111" s="371">
        <f t="shared" si="17"/>
        <v>0</v>
      </c>
      <c r="M111" s="283">
        <f t="shared" si="22"/>
        <v>0</v>
      </c>
      <c r="N111" s="375">
        <f t="shared" si="21"/>
        <v>0</v>
      </c>
      <c r="O111" s="374">
        <f t="shared" si="25"/>
        <v>0</v>
      </c>
      <c r="P111" s="375"/>
      <c r="Q111" s="375"/>
      <c r="R111" s="375">
        <f>IF(AND(J111=0,C111&gt;=設定シート!E$85,C111&lt;=設定シート!G$85),1,0)</f>
        <v>0</v>
      </c>
    </row>
    <row r="112" spans="1:18" ht="15" customHeight="1">
      <c r="B112" s="203">
        <v>4</v>
      </c>
      <c r="C112" s="203" t="str">
        <f>'報告書（事業主控）'!AV312</f>
        <v/>
      </c>
      <c r="E112" s="203">
        <f>'報告書（事業主控）'!$F$324</f>
        <v>0</v>
      </c>
      <c r="F112" s="203" t="str">
        <f>'報告書（事業主控）'!AW312</f>
        <v>下</v>
      </c>
      <c r="G112" s="283" t="str">
        <f>IF(ISERROR(VLOOKUP(E112,労務比率,'報告書（事業主控）'!AX312,FALSE)),"",VLOOKUP(E112,労務比率,'報告書（事業主控）'!AX312,FALSE))</f>
        <v/>
      </c>
      <c r="H112" s="283" t="str">
        <f>IF(ISERROR(VLOOKUP(E112,労務比率,'報告書（事業主控）'!AX312+1,FALSE)),"",VLOOKUP(E112,労務比率,'報告書（事業主控）'!AX312+1,FALSE))</f>
        <v/>
      </c>
      <c r="I112" s="203">
        <f>'報告書（事業主控）'!AH313</f>
        <v>0</v>
      </c>
      <c r="J112" s="203">
        <f>'報告書（事業主控）'!AH312</f>
        <v>0</v>
      </c>
      <c r="K112" s="203">
        <f>'報告書（事業主控）'!AN312</f>
        <v>0</v>
      </c>
      <c r="L112" s="371">
        <f t="shared" si="17"/>
        <v>0</v>
      </c>
      <c r="M112" s="283">
        <f t="shared" si="22"/>
        <v>0</v>
      </c>
      <c r="N112" s="375">
        <f t="shared" si="21"/>
        <v>0</v>
      </c>
      <c r="O112" s="374">
        <f t="shared" si="25"/>
        <v>0</v>
      </c>
      <c r="P112" s="375"/>
      <c r="Q112" s="375"/>
      <c r="R112" s="375">
        <f>IF(AND(J112=0,C112&gt;=設定シート!E$85,C112&lt;=設定シート!G$85),1,0)</f>
        <v>0</v>
      </c>
    </row>
    <row r="113" spans="1:18" ht="15" customHeight="1">
      <c r="B113" s="203">
        <v>5</v>
      </c>
      <c r="C113" s="203" t="str">
        <f>'報告書（事業主控）'!AV314</f>
        <v/>
      </c>
      <c r="E113" s="203">
        <f>'報告書（事業主控）'!$F$324</f>
        <v>0</v>
      </c>
      <c r="F113" s="203" t="str">
        <f>'報告書（事業主控）'!AW314</f>
        <v>下</v>
      </c>
      <c r="G113" s="283" t="str">
        <f>IF(ISERROR(VLOOKUP(E113,労務比率,'報告書（事業主控）'!AX314,FALSE)),"",VLOOKUP(E113,労務比率,'報告書（事業主控）'!AX314,FALSE))</f>
        <v/>
      </c>
      <c r="H113" s="283" t="str">
        <f>IF(ISERROR(VLOOKUP(E113,労務比率,'報告書（事業主控）'!AX314+1,FALSE)),"",VLOOKUP(E113,労務比率,'報告書（事業主控）'!AX314+1,FALSE))</f>
        <v/>
      </c>
      <c r="I113" s="203">
        <f>'報告書（事業主控）'!AH315</f>
        <v>0</v>
      </c>
      <c r="J113" s="203">
        <f>'報告書（事業主控）'!AH314</f>
        <v>0</v>
      </c>
      <c r="K113" s="203">
        <f>'報告書（事業主控）'!AN314</f>
        <v>0</v>
      </c>
      <c r="L113" s="371">
        <f t="shared" si="17"/>
        <v>0</v>
      </c>
      <c r="M113" s="283">
        <f t="shared" si="22"/>
        <v>0</v>
      </c>
      <c r="N113" s="375">
        <f t="shared" si="21"/>
        <v>0</v>
      </c>
      <c r="O113" s="374">
        <f t="shared" si="25"/>
        <v>0</v>
      </c>
      <c r="P113" s="375"/>
      <c r="Q113" s="375"/>
      <c r="R113" s="375">
        <f>IF(AND(J113=0,C113&gt;=設定シート!E$85,C113&lt;=設定シート!G$85),1,0)</f>
        <v>0</v>
      </c>
    </row>
    <row r="114" spans="1:18" ht="15" customHeight="1">
      <c r="B114" s="203">
        <v>6</v>
      </c>
      <c r="C114" s="203" t="str">
        <f>'報告書（事業主控）'!AV316</f>
        <v/>
      </c>
      <c r="E114" s="203">
        <f>'報告書（事業主控）'!$F$324</f>
        <v>0</v>
      </c>
      <c r="F114" s="203" t="str">
        <f>'報告書（事業主控）'!AW316</f>
        <v>下</v>
      </c>
      <c r="G114" s="283" t="str">
        <f>IF(ISERROR(VLOOKUP(E114,労務比率,'報告書（事業主控）'!AX316,FALSE)),"",VLOOKUP(E114,労務比率,'報告書（事業主控）'!AX316,FALSE))</f>
        <v/>
      </c>
      <c r="H114" s="283" t="str">
        <f>IF(ISERROR(VLOOKUP(E114,労務比率,'報告書（事業主控）'!AX316+1,FALSE)),"",VLOOKUP(E114,労務比率,'報告書（事業主控）'!AX316+1,FALSE))</f>
        <v/>
      </c>
      <c r="I114" s="203">
        <f>'報告書（事業主控）'!AH317</f>
        <v>0</v>
      </c>
      <c r="J114" s="203">
        <f>'報告書（事業主控）'!AH316</f>
        <v>0</v>
      </c>
      <c r="K114" s="203">
        <f>'報告書（事業主控）'!AN316</f>
        <v>0</v>
      </c>
      <c r="L114" s="371">
        <f t="shared" si="17"/>
        <v>0</v>
      </c>
      <c r="M114" s="283">
        <f t="shared" si="22"/>
        <v>0</v>
      </c>
      <c r="N114" s="375">
        <f t="shared" si="21"/>
        <v>0</v>
      </c>
      <c r="O114" s="374">
        <f t="shared" si="25"/>
        <v>0</v>
      </c>
      <c r="P114" s="375"/>
      <c r="Q114" s="375"/>
      <c r="R114" s="375">
        <f>IF(AND(J114=0,C114&gt;=設定シート!E$85,C114&lt;=設定シート!G$85),1,0)</f>
        <v>0</v>
      </c>
    </row>
    <row r="115" spans="1:18" ht="15" customHeight="1">
      <c r="B115" s="203">
        <v>7</v>
      </c>
      <c r="C115" s="203" t="str">
        <f>'報告書（事業主控）'!AV318</f>
        <v/>
      </c>
      <c r="E115" s="203">
        <f>'報告書（事業主控）'!$F$324</f>
        <v>0</v>
      </c>
      <c r="F115" s="203" t="str">
        <f>'報告書（事業主控）'!AW318</f>
        <v>下</v>
      </c>
      <c r="G115" s="283" t="str">
        <f>IF(ISERROR(VLOOKUP(E115,労務比率,'報告書（事業主控）'!AX318,FALSE)),"",VLOOKUP(E115,労務比率,'報告書（事業主控）'!AX318,FALSE))</f>
        <v/>
      </c>
      <c r="H115" s="283" t="str">
        <f>IF(ISERROR(VLOOKUP(E115,労務比率,'報告書（事業主控）'!AX318+1,FALSE)),"",VLOOKUP(E115,労務比率,'報告書（事業主控）'!AX318+1,FALSE))</f>
        <v/>
      </c>
      <c r="I115" s="203">
        <f>'報告書（事業主控）'!AH319</f>
        <v>0</v>
      </c>
      <c r="J115" s="203">
        <f>'報告書（事業主控）'!AH318</f>
        <v>0</v>
      </c>
      <c r="K115" s="203">
        <f>'報告書（事業主控）'!AN318</f>
        <v>0</v>
      </c>
      <c r="L115" s="371">
        <f t="shared" ref="L115:L178" si="26">IF(ISERROR(INT((ROUNDDOWN(I115*G115/100,0)+K115)/1000)),0,INT((ROUNDDOWN(I115*G115/100,0)+K115)/1000))</f>
        <v>0</v>
      </c>
      <c r="M115" s="283">
        <f t="shared" si="22"/>
        <v>0</v>
      </c>
      <c r="N115" s="375">
        <f t="shared" ref="N115:N178" si="27">IF(R115=1,0,I115)</f>
        <v>0</v>
      </c>
      <c r="O115" s="374">
        <f t="shared" si="25"/>
        <v>0</v>
      </c>
      <c r="P115" s="375"/>
      <c r="Q115" s="375"/>
      <c r="R115" s="375">
        <f>IF(AND(J115=0,C115&gt;=設定シート!E$85,C115&lt;=設定シート!G$85),1,0)</f>
        <v>0</v>
      </c>
    </row>
    <row r="116" spans="1:18" ht="15" customHeight="1">
      <c r="B116" s="203">
        <v>8</v>
      </c>
      <c r="C116" s="203" t="str">
        <f>'報告書（事業主控）'!AV320</f>
        <v/>
      </c>
      <c r="E116" s="203">
        <f>'報告書（事業主控）'!$F$324</f>
        <v>0</v>
      </c>
      <c r="F116" s="203" t="str">
        <f>'報告書（事業主控）'!AW320</f>
        <v>下</v>
      </c>
      <c r="G116" s="283" t="str">
        <f>IF(ISERROR(VLOOKUP(E116,労務比率,'報告書（事業主控）'!AX320,FALSE)),"",VLOOKUP(E116,労務比率,'報告書（事業主控）'!AX320,FALSE))</f>
        <v/>
      </c>
      <c r="H116" s="283" t="str">
        <f>IF(ISERROR(VLOOKUP(E116,労務比率,'報告書（事業主控）'!AX320+1,FALSE)),"",VLOOKUP(E116,労務比率,'報告書（事業主控）'!AX320+1,FALSE))</f>
        <v/>
      </c>
      <c r="I116" s="203">
        <f>'報告書（事業主控）'!AH321</f>
        <v>0</v>
      </c>
      <c r="J116" s="203">
        <f>'報告書（事業主控）'!AH320</f>
        <v>0</v>
      </c>
      <c r="K116" s="203">
        <f>'報告書（事業主控）'!AN320</f>
        <v>0</v>
      </c>
      <c r="L116" s="371">
        <f t="shared" si="26"/>
        <v>0</v>
      </c>
      <c r="M116" s="283">
        <f t="shared" si="22"/>
        <v>0</v>
      </c>
      <c r="N116" s="375">
        <f t="shared" si="27"/>
        <v>0</v>
      </c>
      <c r="O116" s="374">
        <f t="shared" si="25"/>
        <v>0</v>
      </c>
      <c r="P116" s="375"/>
      <c r="Q116" s="375"/>
      <c r="R116" s="375">
        <f>IF(AND(J116=0,C116&gt;=設定シート!E$85,C116&lt;=設定シート!G$85),1,0)</f>
        <v>0</v>
      </c>
    </row>
    <row r="117" spans="1:18" ht="15" customHeight="1">
      <c r="B117" s="203">
        <v>9</v>
      </c>
      <c r="C117" s="203" t="str">
        <f>'報告書（事業主控）'!AV322</f>
        <v/>
      </c>
      <c r="E117" s="203">
        <f>'報告書（事業主控）'!$F$324</f>
        <v>0</v>
      </c>
      <c r="F117" s="203" t="str">
        <f>'報告書（事業主控）'!AW322</f>
        <v>下</v>
      </c>
      <c r="G117" s="283" t="str">
        <f>IF(ISERROR(VLOOKUP(E117,労務比率,'報告書（事業主控）'!AX322,FALSE)),"",VLOOKUP(E117,労務比率,'報告書（事業主控）'!AX322,FALSE))</f>
        <v/>
      </c>
      <c r="H117" s="283" t="str">
        <f>IF(ISERROR(VLOOKUP(E117,労務比率,'報告書（事業主控）'!AX322+1,FALSE)),"",VLOOKUP(E117,労務比率,'報告書（事業主控）'!AX322+1,FALSE))</f>
        <v/>
      </c>
      <c r="I117" s="203">
        <f>'報告書（事業主控）'!AH323</f>
        <v>0</v>
      </c>
      <c r="J117" s="203">
        <f>'報告書（事業主控）'!AH322</f>
        <v>0</v>
      </c>
      <c r="K117" s="203">
        <f>'報告書（事業主控）'!AN322</f>
        <v>0</v>
      </c>
      <c r="L117" s="371">
        <f t="shared" si="26"/>
        <v>0</v>
      </c>
      <c r="M117" s="283">
        <f t="shared" si="22"/>
        <v>0</v>
      </c>
      <c r="N117" s="375">
        <f t="shared" si="27"/>
        <v>0</v>
      </c>
      <c r="O117" s="374">
        <f t="shared" si="25"/>
        <v>0</v>
      </c>
      <c r="P117" s="375"/>
      <c r="Q117" s="375"/>
      <c r="R117" s="375">
        <f>IF(AND(J117=0,C117&gt;=設定シート!E$85,C117&lt;=設定シート!G$85),1,0)</f>
        <v>0</v>
      </c>
    </row>
    <row r="118" spans="1:18" ht="15" customHeight="1">
      <c r="A118" s="203">
        <v>9</v>
      </c>
      <c r="B118" s="203">
        <v>1</v>
      </c>
      <c r="C118" s="203" t="str">
        <f>'報告書（事業主控）'!AV347</f>
        <v/>
      </c>
      <c r="E118" s="203">
        <f>'報告書（事業主控）'!$F$365</f>
        <v>0</v>
      </c>
      <c r="F118" s="203" t="str">
        <f>'報告書（事業主控）'!AW347</f>
        <v>下</v>
      </c>
      <c r="G118" s="283" t="str">
        <f>IF(ISERROR(VLOOKUP(E118,労務比率,'報告書（事業主控）'!AX347,FALSE)),"",VLOOKUP(E118,労務比率,'報告書（事業主控）'!AX347,FALSE))</f>
        <v/>
      </c>
      <c r="H118" s="283" t="str">
        <f>IF(ISERROR(VLOOKUP(E118,労務比率,'報告書（事業主控）'!AX347+1,FALSE)),"",VLOOKUP(E118,労務比率,'報告書（事業主控）'!AX347+1,FALSE))</f>
        <v/>
      </c>
      <c r="I118" s="203">
        <f>'報告書（事業主控）'!AH348</f>
        <v>0</v>
      </c>
      <c r="J118" s="203">
        <f>'報告書（事業主控）'!AH347</f>
        <v>0</v>
      </c>
      <c r="K118" s="203">
        <f>'報告書（事業主控）'!AN347</f>
        <v>0</v>
      </c>
      <c r="L118" s="371">
        <f t="shared" si="26"/>
        <v>0</v>
      </c>
      <c r="M118" s="283">
        <f t="shared" si="22"/>
        <v>0</v>
      </c>
      <c r="N118" s="375">
        <f t="shared" si="27"/>
        <v>0</v>
      </c>
      <c r="O118" s="374">
        <f t="shared" si="25"/>
        <v>0</v>
      </c>
      <c r="P118" s="375">
        <f>INT(SUMIF(O118:O126,0,I118:I126)*105/108)</f>
        <v>0</v>
      </c>
      <c r="Q118" s="378">
        <f>INT(P118*IF(COUNTIF(R118:R126,1)=0,0,SUMIF(R118:R126,1,G118:G126)/COUNTIF(R118:R126,1))/100)</f>
        <v>0</v>
      </c>
      <c r="R118" s="375">
        <f>IF(AND(J118=0,C118&gt;=設定シート!E$85,C118&lt;=設定シート!G$85),1,0)</f>
        <v>0</v>
      </c>
    </row>
    <row r="119" spans="1:18" ht="15" customHeight="1">
      <c r="B119" s="203">
        <v>2</v>
      </c>
      <c r="C119" s="203" t="str">
        <f>'報告書（事業主控）'!AV349</f>
        <v/>
      </c>
      <c r="E119" s="203">
        <f>'報告書（事業主控）'!$F$365</f>
        <v>0</v>
      </c>
      <c r="F119" s="203" t="str">
        <f>'報告書（事業主控）'!AW349</f>
        <v>下</v>
      </c>
      <c r="G119" s="283" t="str">
        <f>IF(ISERROR(VLOOKUP(E119,労務比率,'報告書（事業主控）'!AX349,FALSE)),"",VLOOKUP(E119,労務比率,'報告書（事業主控）'!AX349,FALSE))</f>
        <v/>
      </c>
      <c r="H119" s="283" t="str">
        <f>IF(ISERROR(VLOOKUP(E119,労務比率,'報告書（事業主控）'!AX349+1,FALSE)),"",VLOOKUP(E119,労務比率,'報告書（事業主控）'!AX349+1,FALSE))</f>
        <v/>
      </c>
      <c r="I119" s="203">
        <f>'報告書（事業主控）'!AH350</f>
        <v>0</v>
      </c>
      <c r="J119" s="203">
        <f>'報告書（事業主控）'!AH349</f>
        <v>0</v>
      </c>
      <c r="K119" s="203">
        <f>'報告書（事業主控）'!AN349</f>
        <v>0</v>
      </c>
      <c r="L119" s="371">
        <f t="shared" si="26"/>
        <v>0</v>
      </c>
      <c r="M119" s="283">
        <f t="shared" si="22"/>
        <v>0</v>
      </c>
      <c r="N119" s="375">
        <f t="shared" si="27"/>
        <v>0</v>
      </c>
      <c r="O119" s="374">
        <f t="shared" si="25"/>
        <v>0</v>
      </c>
      <c r="P119" s="375"/>
      <c r="Q119" s="375"/>
      <c r="R119" s="375">
        <f>IF(AND(J119=0,C119&gt;=設定シート!E$85,C119&lt;=設定シート!G$85),1,0)</f>
        <v>0</v>
      </c>
    </row>
    <row r="120" spans="1:18" ht="15" customHeight="1">
      <c r="B120" s="203">
        <v>3</v>
      </c>
      <c r="C120" s="203" t="str">
        <f>'報告書（事業主控）'!AV351</f>
        <v/>
      </c>
      <c r="E120" s="203">
        <f>'報告書（事業主控）'!$F$365</f>
        <v>0</v>
      </c>
      <c r="F120" s="203" t="str">
        <f>'報告書（事業主控）'!AW351</f>
        <v>下</v>
      </c>
      <c r="G120" s="283" t="str">
        <f>IF(ISERROR(VLOOKUP(E120,労務比率,'報告書（事業主控）'!AX351,FALSE)),"",VLOOKUP(E120,労務比率,'報告書（事業主控）'!AX351,FALSE))</f>
        <v/>
      </c>
      <c r="H120" s="283" t="str">
        <f>IF(ISERROR(VLOOKUP(E120,労務比率,'報告書（事業主控）'!AX351+1,FALSE)),"",VLOOKUP(E120,労務比率,'報告書（事業主控）'!AX351+1,FALSE))</f>
        <v/>
      </c>
      <c r="I120" s="203">
        <f>'報告書（事業主控）'!AH352</f>
        <v>0</v>
      </c>
      <c r="J120" s="203">
        <f>'報告書（事業主控）'!AH351</f>
        <v>0</v>
      </c>
      <c r="K120" s="203">
        <f>'報告書（事業主控）'!AN351</f>
        <v>0</v>
      </c>
      <c r="L120" s="371">
        <f t="shared" si="26"/>
        <v>0</v>
      </c>
      <c r="M120" s="283">
        <f t="shared" ref="M120:M183" si="28">IF(ISERROR(L120*H120),0,L120*H120)</f>
        <v>0</v>
      </c>
      <c r="N120" s="375">
        <f t="shared" si="27"/>
        <v>0</v>
      </c>
      <c r="O120" s="374">
        <f t="shared" si="25"/>
        <v>0</v>
      </c>
      <c r="P120" s="375"/>
      <c r="Q120" s="375"/>
      <c r="R120" s="375">
        <f>IF(AND(J120=0,C120&gt;=設定シート!E$85,C120&lt;=設定シート!G$85),1,0)</f>
        <v>0</v>
      </c>
    </row>
    <row r="121" spans="1:18" ht="15" customHeight="1">
      <c r="B121" s="203">
        <v>4</v>
      </c>
      <c r="C121" s="203" t="str">
        <f>'報告書（事業主控）'!AV353</f>
        <v/>
      </c>
      <c r="E121" s="203">
        <f>'報告書（事業主控）'!$F$365</f>
        <v>0</v>
      </c>
      <c r="F121" s="203" t="str">
        <f>'報告書（事業主控）'!AW353</f>
        <v>下</v>
      </c>
      <c r="G121" s="283" t="str">
        <f>IF(ISERROR(VLOOKUP(E121,労務比率,'報告書（事業主控）'!AX353,FALSE)),"",VLOOKUP(E121,労務比率,'報告書（事業主控）'!AX353,FALSE))</f>
        <v/>
      </c>
      <c r="H121" s="283" t="str">
        <f>IF(ISERROR(VLOOKUP(E121,労務比率,'報告書（事業主控）'!AX353+1,FALSE)),"",VLOOKUP(E121,労務比率,'報告書（事業主控）'!AX353+1,FALSE))</f>
        <v/>
      </c>
      <c r="I121" s="203">
        <f>'報告書（事業主控）'!AH354</f>
        <v>0</v>
      </c>
      <c r="J121" s="203">
        <f>'報告書（事業主控）'!AH353</f>
        <v>0</v>
      </c>
      <c r="K121" s="203">
        <f>'報告書（事業主控）'!AN353</f>
        <v>0</v>
      </c>
      <c r="L121" s="371">
        <f t="shared" si="26"/>
        <v>0</v>
      </c>
      <c r="M121" s="283">
        <f t="shared" si="28"/>
        <v>0</v>
      </c>
      <c r="N121" s="375">
        <f t="shared" si="27"/>
        <v>0</v>
      </c>
      <c r="O121" s="374">
        <f t="shared" si="25"/>
        <v>0</v>
      </c>
      <c r="P121" s="375"/>
      <c r="Q121" s="375"/>
      <c r="R121" s="375">
        <f>IF(AND(J121=0,C121&gt;=設定シート!E$85,C121&lt;=設定シート!G$85),1,0)</f>
        <v>0</v>
      </c>
    </row>
    <row r="122" spans="1:18" ht="15" customHeight="1">
      <c r="B122" s="203">
        <v>5</v>
      </c>
      <c r="C122" s="203" t="str">
        <f>'報告書（事業主控）'!AV355</f>
        <v/>
      </c>
      <c r="E122" s="203">
        <f>'報告書（事業主控）'!$F$365</f>
        <v>0</v>
      </c>
      <c r="F122" s="203" t="str">
        <f>'報告書（事業主控）'!AW355</f>
        <v>下</v>
      </c>
      <c r="G122" s="283" t="str">
        <f>IF(ISERROR(VLOOKUP(E122,労務比率,'報告書（事業主控）'!AX355,FALSE)),"",VLOOKUP(E122,労務比率,'報告書（事業主控）'!AX355,FALSE))</f>
        <v/>
      </c>
      <c r="H122" s="283" t="str">
        <f>IF(ISERROR(VLOOKUP(E122,労務比率,'報告書（事業主控）'!AX355+1,FALSE)),"",VLOOKUP(E122,労務比率,'報告書（事業主控）'!AX355+1,FALSE))</f>
        <v/>
      </c>
      <c r="I122" s="203">
        <f>'報告書（事業主控）'!AH356</f>
        <v>0</v>
      </c>
      <c r="J122" s="203">
        <f>'報告書（事業主控）'!AH355</f>
        <v>0</v>
      </c>
      <c r="K122" s="203">
        <f>'報告書（事業主控）'!AN355</f>
        <v>0</v>
      </c>
      <c r="L122" s="371">
        <f t="shared" si="26"/>
        <v>0</v>
      </c>
      <c r="M122" s="283">
        <f t="shared" si="28"/>
        <v>0</v>
      </c>
      <c r="N122" s="375">
        <f t="shared" si="27"/>
        <v>0</v>
      </c>
      <c r="O122" s="374">
        <f t="shared" si="25"/>
        <v>0</v>
      </c>
      <c r="P122" s="375"/>
      <c r="Q122" s="375"/>
      <c r="R122" s="375">
        <f>IF(AND(J122=0,C122&gt;=設定シート!E$85,C122&lt;=設定シート!G$85),1,0)</f>
        <v>0</v>
      </c>
    </row>
    <row r="123" spans="1:18" ht="15" customHeight="1">
      <c r="B123" s="203">
        <v>6</v>
      </c>
      <c r="C123" s="203" t="str">
        <f>'報告書（事業主控）'!AV357</f>
        <v/>
      </c>
      <c r="E123" s="203">
        <f>'報告書（事業主控）'!$F$365</f>
        <v>0</v>
      </c>
      <c r="F123" s="203" t="str">
        <f>'報告書（事業主控）'!AW357</f>
        <v>下</v>
      </c>
      <c r="G123" s="283" t="str">
        <f>IF(ISERROR(VLOOKUP(E123,労務比率,'報告書（事業主控）'!AX357,FALSE)),"",VLOOKUP(E123,労務比率,'報告書（事業主控）'!AX357,FALSE))</f>
        <v/>
      </c>
      <c r="H123" s="283" t="str">
        <f>IF(ISERROR(VLOOKUP(E123,労務比率,'報告書（事業主控）'!AX357+1,FALSE)),"",VLOOKUP(E123,労務比率,'報告書（事業主控）'!AX357+1,FALSE))</f>
        <v/>
      </c>
      <c r="I123" s="203">
        <f>'報告書（事業主控）'!AH358</f>
        <v>0</v>
      </c>
      <c r="J123" s="203">
        <f>'報告書（事業主控）'!AH357</f>
        <v>0</v>
      </c>
      <c r="K123" s="203">
        <f>'報告書（事業主控）'!AN357</f>
        <v>0</v>
      </c>
      <c r="L123" s="371">
        <f t="shared" si="26"/>
        <v>0</v>
      </c>
      <c r="M123" s="283">
        <f t="shared" si="28"/>
        <v>0</v>
      </c>
      <c r="N123" s="375">
        <f t="shared" si="27"/>
        <v>0</v>
      </c>
      <c r="O123" s="374">
        <f t="shared" si="25"/>
        <v>0</v>
      </c>
      <c r="P123" s="375"/>
      <c r="Q123" s="375"/>
      <c r="R123" s="375">
        <f>IF(AND(J123=0,C123&gt;=設定シート!E$85,C123&lt;=設定シート!G$85),1,0)</f>
        <v>0</v>
      </c>
    </row>
    <row r="124" spans="1:18" ht="15" customHeight="1">
      <c r="B124" s="203">
        <v>7</v>
      </c>
      <c r="C124" s="203" t="str">
        <f>'報告書（事業主控）'!AV359</f>
        <v/>
      </c>
      <c r="E124" s="203">
        <f>'報告書（事業主控）'!$F$365</f>
        <v>0</v>
      </c>
      <c r="F124" s="203" t="str">
        <f>'報告書（事業主控）'!AW359</f>
        <v>下</v>
      </c>
      <c r="G124" s="283" t="str">
        <f>IF(ISERROR(VLOOKUP(E124,労務比率,'報告書（事業主控）'!AX359,FALSE)),"",VLOOKUP(E124,労務比率,'報告書（事業主控）'!AX359,FALSE))</f>
        <v/>
      </c>
      <c r="H124" s="283" t="str">
        <f>IF(ISERROR(VLOOKUP(E124,労務比率,'報告書（事業主控）'!AX359+1,FALSE)),"",VLOOKUP(E124,労務比率,'報告書（事業主控）'!AX359+1,FALSE))</f>
        <v/>
      </c>
      <c r="I124" s="203">
        <f>'報告書（事業主控）'!AH360</f>
        <v>0</v>
      </c>
      <c r="J124" s="203">
        <f>'報告書（事業主控）'!AH359</f>
        <v>0</v>
      </c>
      <c r="K124" s="203">
        <f>'報告書（事業主控）'!AN359</f>
        <v>0</v>
      </c>
      <c r="L124" s="371">
        <f t="shared" si="26"/>
        <v>0</v>
      </c>
      <c r="M124" s="283">
        <f t="shared" si="28"/>
        <v>0</v>
      </c>
      <c r="N124" s="375">
        <f t="shared" si="27"/>
        <v>0</v>
      </c>
      <c r="O124" s="374">
        <f t="shared" si="25"/>
        <v>0</v>
      </c>
      <c r="P124" s="375"/>
      <c r="Q124" s="375"/>
      <c r="R124" s="375">
        <f>IF(AND(J124=0,C124&gt;=設定シート!E$85,C124&lt;=設定シート!G$85),1,0)</f>
        <v>0</v>
      </c>
    </row>
    <row r="125" spans="1:18" ht="15" customHeight="1">
      <c r="B125" s="203">
        <v>8</v>
      </c>
      <c r="C125" s="203" t="str">
        <f>'報告書（事業主控）'!AV361</f>
        <v/>
      </c>
      <c r="E125" s="203">
        <f>'報告書（事業主控）'!$F$365</f>
        <v>0</v>
      </c>
      <c r="F125" s="203" t="str">
        <f>'報告書（事業主控）'!AW361</f>
        <v>下</v>
      </c>
      <c r="G125" s="283" t="str">
        <f>IF(ISERROR(VLOOKUP(E125,労務比率,'報告書（事業主控）'!AX361,FALSE)),"",VLOOKUP(E125,労務比率,'報告書（事業主控）'!AX361,FALSE))</f>
        <v/>
      </c>
      <c r="H125" s="283" t="str">
        <f>IF(ISERROR(VLOOKUP(E125,労務比率,'報告書（事業主控）'!AX361+1,FALSE)),"",VLOOKUP(E125,労務比率,'報告書（事業主控）'!AX361+1,FALSE))</f>
        <v/>
      </c>
      <c r="I125" s="203">
        <f>'報告書（事業主控）'!AH362</f>
        <v>0</v>
      </c>
      <c r="J125" s="203">
        <f>'報告書（事業主控）'!AH361</f>
        <v>0</v>
      </c>
      <c r="K125" s="203">
        <f>'報告書（事業主控）'!AN361</f>
        <v>0</v>
      </c>
      <c r="L125" s="371">
        <f t="shared" si="26"/>
        <v>0</v>
      </c>
      <c r="M125" s="283">
        <f t="shared" si="28"/>
        <v>0</v>
      </c>
      <c r="N125" s="375">
        <f t="shared" si="27"/>
        <v>0</v>
      </c>
      <c r="O125" s="374">
        <f t="shared" si="25"/>
        <v>0</v>
      </c>
      <c r="P125" s="375"/>
      <c r="Q125" s="375"/>
      <c r="R125" s="375">
        <f>IF(AND(J125=0,C125&gt;=設定シート!E$85,C125&lt;=設定シート!G$85),1,0)</f>
        <v>0</v>
      </c>
    </row>
    <row r="126" spans="1:18" ht="15" customHeight="1">
      <c r="B126" s="203">
        <v>9</v>
      </c>
      <c r="C126" s="203" t="str">
        <f>'報告書（事業主控）'!AV363</f>
        <v/>
      </c>
      <c r="E126" s="203">
        <f>'報告書（事業主控）'!$F$365</f>
        <v>0</v>
      </c>
      <c r="F126" s="203" t="str">
        <f>'報告書（事業主控）'!AW363</f>
        <v>下</v>
      </c>
      <c r="G126" s="283" t="str">
        <f>IF(ISERROR(VLOOKUP(E126,労務比率,'報告書（事業主控）'!AX363,FALSE)),"",VLOOKUP(E126,労務比率,'報告書（事業主控）'!AX363,FALSE))</f>
        <v/>
      </c>
      <c r="H126" s="283" t="str">
        <f>IF(ISERROR(VLOOKUP(E126,労務比率,'報告書（事業主控）'!AX363+1,FALSE)),"",VLOOKUP(E126,労務比率,'報告書（事業主控）'!AX363+1,FALSE))</f>
        <v/>
      </c>
      <c r="I126" s="203">
        <f>'報告書（事業主控）'!AH364</f>
        <v>0</v>
      </c>
      <c r="J126" s="203">
        <f>'報告書（事業主控）'!AH363</f>
        <v>0</v>
      </c>
      <c r="K126" s="203">
        <f>'報告書（事業主控）'!AN363</f>
        <v>0</v>
      </c>
      <c r="L126" s="371">
        <f t="shared" si="26"/>
        <v>0</v>
      </c>
      <c r="M126" s="283">
        <f t="shared" si="28"/>
        <v>0</v>
      </c>
      <c r="N126" s="375">
        <f t="shared" si="27"/>
        <v>0</v>
      </c>
      <c r="O126" s="374">
        <f t="shared" si="25"/>
        <v>0</v>
      </c>
      <c r="P126" s="375"/>
      <c r="Q126" s="375"/>
      <c r="R126" s="375">
        <f>IF(AND(J126=0,C126&gt;=設定シート!E$85,C126&lt;=設定シート!G$85),1,0)</f>
        <v>0</v>
      </c>
    </row>
    <row r="127" spans="1:18" ht="15" customHeight="1">
      <c r="A127" s="203">
        <v>10</v>
      </c>
      <c r="B127" s="203">
        <v>1</v>
      </c>
      <c r="C127" s="203" t="str">
        <f>'報告書（事業主控）'!AV388</f>
        <v/>
      </c>
      <c r="E127" s="203">
        <f>'報告書（事業主控）'!$F$406</f>
        <v>0</v>
      </c>
      <c r="F127" s="203" t="str">
        <f>'報告書（事業主控）'!AW388</f>
        <v>下</v>
      </c>
      <c r="G127" s="283" t="str">
        <f>IF(ISERROR(VLOOKUP(E127,労務比率,'報告書（事業主控）'!AX388,FALSE)),"",VLOOKUP(E127,労務比率,'報告書（事業主控）'!AX388,FALSE))</f>
        <v/>
      </c>
      <c r="H127" s="283" t="str">
        <f>IF(ISERROR(VLOOKUP(E127,労務比率,'報告書（事業主控）'!AX388+1,FALSE)),"",VLOOKUP(E127,労務比率,'報告書（事業主控）'!AX388+1,FALSE))</f>
        <v/>
      </c>
      <c r="I127" s="203">
        <f>'報告書（事業主控）'!AH389</f>
        <v>0</v>
      </c>
      <c r="J127" s="203">
        <f>'報告書（事業主控）'!AH388</f>
        <v>0</v>
      </c>
      <c r="K127" s="203">
        <f>'報告書（事業主控）'!AN388</f>
        <v>0</v>
      </c>
      <c r="L127" s="371">
        <f t="shared" si="26"/>
        <v>0</v>
      </c>
      <c r="M127" s="283">
        <f t="shared" si="28"/>
        <v>0</v>
      </c>
      <c r="N127" s="375">
        <f t="shared" si="27"/>
        <v>0</v>
      </c>
      <c r="O127" s="374">
        <f t="shared" si="25"/>
        <v>0</v>
      </c>
      <c r="P127" s="375">
        <f>INT(SUMIF(O127:O135,0,I127:I135)*105/108)</f>
        <v>0</v>
      </c>
      <c r="Q127" s="378">
        <f>INT(P127*IF(COUNTIF(R127:R135,1)=0,0,SUMIF(R127:R135,1,G127:G135)/COUNTIF(R127:R135,1))/100)</f>
        <v>0</v>
      </c>
      <c r="R127" s="375">
        <f>IF(AND(J127=0,C127&gt;=設定シート!E$85,C127&lt;=設定シート!G$85),1,0)</f>
        <v>0</v>
      </c>
    </row>
    <row r="128" spans="1:18" ht="15" customHeight="1">
      <c r="B128" s="203">
        <v>2</v>
      </c>
      <c r="C128" s="203" t="str">
        <f>'報告書（事業主控）'!AV390</f>
        <v/>
      </c>
      <c r="E128" s="203">
        <f>'報告書（事業主控）'!$F$406</f>
        <v>0</v>
      </c>
      <c r="F128" s="203" t="str">
        <f>'報告書（事業主控）'!AW390</f>
        <v>下</v>
      </c>
      <c r="G128" s="283" t="str">
        <f>IF(ISERROR(VLOOKUP(E128,労務比率,'報告書（事業主控）'!AX390,FALSE)),"",VLOOKUP(E128,労務比率,'報告書（事業主控）'!AX390,FALSE))</f>
        <v/>
      </c>
      <c r="H128" s="283" t="str">
        <f>IF(ISERROR(VLOOKUP(E128,労務比率,'報告書（事業主控）'!AX390+1,FALSE)),"",VLOOKUP(E128,労務比率,'報告書（事業主控）'!AX390+1,FALSE))</f>
        <v/>
      </c>
      <c r="I128" s="203">
        <f>'報告書（事業主控）'!AH391</f>
        <v>0</v>
      </c>
      <c r="J128" s="203">
        <f>'報告書（事業主控）'!AH390</f>
        <v>0</v>
      </c>
      <c r="K128" s="203">
        <f>'報告書（事業主控）'!AN390</f>
        <v>0</v>
      </c>
      <c r="L128" s="371">
        <f t="shared" si="26"/>
        <v>0</v>
      </c>
      <c r="M128" s="283">
        <f t="shared" si="28"/>
        <v>0</v>
      </c>
      <c r="N128" s="375">
        <f t="shared" si="27"/>
        <v>0</v>
      </c>
      <c r="O128" s="374">
        <f t="shared" si="25"/>
        <v>0</v>
      </c>
      <c r="P128" s="375"/>
      <c r="Q128" s="375"/>
      <c r="R128" s="375">
        <f>IF(AND(J128=0,C128&gt;=設定シート!E$85,C128&lt;=設定シート!G$85),1,0)</f>
        <v>0</v>
      </c>
    </row>
    <row r="129" spans="1:18" ht="15" customHeight="1">
      <c r="B129" s="203">
        <v>3</v>
      </c>
      <c r="C129" s="203" t="str">
        <f>'報告書（事業主控）'!AV392</f>
        <v/>
      </c>
      <c r="E129" s="203">
        <f>'報告書（事業主控）'!$F$406</f>
        <v>0</v>
      </c>
      <c r="F129" s="203" t="str">
        <f>'報告書（事業主控）'!AW392</f>
        <v>下</v>
      </c>
      <c r="G129" s="283" t="str">
        <f>IF(ISERROR(VLOOKUP(E129,労務比率,'報告書（事業主控）'!AX392,FALSE)),"",VLOOKUP(E129,労務比率,'報告書（事業主控）'!AX392,FALSE))</f>
        <v/>
      </c>
      <c r="H129" s="283" t="str">
        <f>IF(ISERROR(VLOOKUP(E129,労務比率,'報告書（事業主控）'!AX392+1,FALSE)),"",VLOOKUP(E129,労務比率,'報告書（事業主控）'!AX392+1,FALSE))</f>
        <v/>
      </c>
      <c r="I129" s="203">
        <f>'報告書（事業主控）'!AH393</f>
        <v>0</v>
      </c>
      <c r="J129" s="203">
        <f>'報告書（事業主控）'!AH392</f>
        <v>0</v>
      </c>
      <c r="K129" s="203">
        <f>'報告書（事業主控）'!AN392</f>
        <v>0</v>
      </c>
      <c r="L129" s="371">
        <f t="shared" si="26"/>
        <v>0</v>
      </c>
      <c r="M129" s="283">
        <f t="shared" si="28"/>
        <v>0</v>
      </c>
      <c r="N129" s="375">
        <f t="shared" si="27"/>
        <v>0</v>
      </c>
      <c r="O129" s="374">
        <f t="shared" si="25"/>
        <v>0</v>
      </c>
      <c r="P129" s="375"/>
      <c r="Q129" s="375"/>
      <c r="R129" s="375">
        <f>IF(AND(J129=0,C129&gt;=設定シート!E$85,C129&lt;=設定シート!G$85),1,0)</f>
        <v>0</v>
      </c>
    </row>
    <row r="130" spans="1:18" ht="15" customHeight="1">
      <c r="B130" s="203">
        <v>4</v>
      </c>
      <c r="C130" s="203" t="str">
        <f>'報告書（事業主控）'!AV394</f>
        <v/>
      </c>
      <c r="E130" s="203">
        <f>'報告書（事業主控）'!$F$406</f>
        <v>0</v>
      </c>
      <c r="F130" s="203" t="str">
        <f>'報告書（事業主控）'!AW394</f>
        <v>下</v>
      </c>
      <c r="G130" s="283" t="str">
        <f>IF(ISERROR(VLOOKUP(E130,労務比率,'報告書（事業主控）'!AX394,FALSE)),"",VLOOKUP(E130,労務比率,'報告書（事業主控）'!AX394,FALSE))</f>
        <v/>
      </c>
      <c r="H130" s="283" t="str">
        <f>IF(ISERROR(VLOOKUP(E130,労務比率,'報告書（事業主控）'!AX394+1,FALSE)),"",VLOOKUP(E130,労務比率,'報告書（事業主控）'!AX394+1,FALSE))</f>
        <v/>
      </c>
      <c r="I130" s="203">
        <f>'報告書（事業主控）'!AH395</f>
        <v>0</v>
      </c>
      <c r="J130" s="203">
        <f>'報告書（事業主控）'!AH394</f>
        <v>0</v>
      </c>
      <c r="K130" s="203">
        <f>'報告書（事業主控）'!AN394</f>
        <v>0</v>
      </c>
      <c r="L130" s="371">
        <f t="shared" si="26"/>
        <v>0</v>
      </c>
      <c r="M130" s="283">
        <f t="shared" si="28"/>
        <v>0</v>
      </c>
      <c r="N130" s="375">
        <f t="shared" si="27"/>
        <v>0</v>
      </c>
      <c r="O130" s="374">
        <f t="shared" si="25"/>
        <v>0</v>
      </c>
      <c r="P130" s="375"/>
      <c r="Q130" s="375"/>
      <c r="R130" s="375">
        <f>IF(AND(J130=0,C130&gt;=設定シート!E$85,C130&lt;=設定シート!G$85),1,0)</f>
        <v>0</v>
      </c>
    </row>
    <row r="131" spans="1:18" ht="15" customHeight="1">
      <c r="B131" s="203">
        <v>5</v>
      </c>
      <c r="C131" s="203" t="str">
        <f>'報告書（事業主控）'!AV396</f>
        <v/>
      </c>
      <c r="E131" s="203">
        <f>'報告書（事業主控）'!$F$406</f>
        <v>0</v>
      </c>
      <c r="F131" s="203" t="str">
        <f>'報告書（事業主控）'!AW396</f>
        <v>下</v>
      </c>
      <c r="G131" s="283" t="str">
        <f>IF(ISERROR(VLOOKUP(E131,労務比率,'報告書（事業主控）'!AX396,FALSE)),"",VLOOKUP(E131,労務比率,'報告書（事業主控）'!AX396,FALSE))</f>
        <v/>
      </c>
      <c r="H131" s="283" t="str">
        <f>IF(ISERROR(VLOOKUP(E131,労務比率,'報告書（事業主控）'!AX396+1,FALSE)),"",VLOOKUP(E131,労務比率,'報告書（事業主控）'!AX396+1,FALSE))</f>
        <v/>
      </c>
      <c r="I131" s="203">
        <f>'報告書（事業主控）'!AH397</f>
        <v>0</v>
      </c>
      <c r="J131" s="203">
        <f>'報告書（事業主控）'!AH396</f>
        <v>0</v>
      </c>
      <c r="K131" s="203">
        <f>'報告書（事業主控）'!AN396</f>
        <v>0</v>
      </c>
      <c r="L131" s="371">
        <f t="shared" si="26"/>
        <v>0</v>
      </c>
      <c r="M131" s="283">
        <f t="shared" si="28"/>
        <v>0</v>
      </c>
      <c r="N131" s="375">
        <f t="shared" si="27"/>
        <v>0</v>
      </c>
      <c r="O131" s="374">
        <f t="shared" si="25"/>
        <v>0</v>
      </c>
      <c r="P131" s="375"/>
      <c r="Q131" s="375"/>
      <c r="R131" s="375">
        <f>IF(AND(J131=0,C131&gt;=設定シート!E$85,C131&lt;=設定シート!G$85),1,0)</f>
        <v>0</v>
      </c>
    </row>
    <row r="132" spans="1:18" ht="15" customHeight="1">
      <c r="B132" s="203">
        <v>6</v>
      </c>
      <c r="C132" s="203" t="str">
        <f>'報告書（事業主控）'!AV398</f>
        <v/>
      </c>
      <c r="E132" s="203">
        <f>'報告書（事業主控）'!$F$406</f>
        <v>0</v>
      </c>
      <c r="F132" s="203" t="str">
        <f>'報告書（事業主控）'!AW398</f>
        <v>下</v>
      </c>
      <c r="G132" s="283" t="str">
        <f>IF(ISERROR(VLOOKUP(E132,労務比率,'報告書（事業主控）'!AX398,FALSE)),"",VLOOKUP(E132,労務比率,'報告書（事業主控）'!AX398,FALSE))</f>
        <v/>
      </c>
      <c r="H132" s="283" t="str">
        <f>IF(ISERROR(VLOOKUP(E132,労務比率,'報告書（事業主控）'!AX398+1,FALSE)),"",VLOOKUP(E132,労務比率,'報告書（事業主控）'!AX398+1,FALSE))</f>
        <v/>
      </c>
      <c r="I132" s="203">
        <f>'報告書（事業主控）'!AH399</f>
        <v>0</v>
      </c>
      <c r="J132" s="203">
        <f>'報告書（事業主控）'!AH398</f>
        <v>0</v>
      </c>
      <c r="K132" s="203">
        <f>'報告書（事業主控）'!AN398</f>
        <v>0</v>
      </c>
      <c r="L132" s="371">
        <f t="shared" si="26"/>
        <v>0</v>
      </c>
      <c r="M132" s="283">
        <f t="shared" si="28"/>
        <v>0</v>
      </c>
      <c r="N132" s="375">
        <f t="shared" si="27"/>
        <v>0</v>
      </c>
      <c r="O132" s="374">
        <f t="shared" si="25"/>
        <v>0</v>
      </c>
      <c r="P132" s="375"/>
      <c r="Q132" s="375"/>
      <c r="R132" s="375">
        <f>IF(AND(J132=0,C132&gt;=設定シート!E$85,C132&lt;=設定シート!G$85),1,0)</f>
        <v>0</v>
      </c>
    </row>
    <row r="133" spans="1:18" ht="15" customHeight="1">
      <c r="B133" s="203">
        <v>7</v>
      </c>
      <c r="C133" s="203" t="str">
        <f>'報告書（事業主控）'!AV400</f>
        <v/>
      </c>
      <c r="E133" s="203">
        <f>'報告書（事業主控）'!$F$406</f>
        <v>0</v>
      </c>
      <c r="F133" s="203" t="str">
        <f>'報告書（事業主控）'!AW400</f>
        <v>下</v>
      </c>
      <c r="G133" s="283" t="str">
        <f>IF(ISERROR(VLOOKUP(E133,労務比率,'報告書（事業主控）'!AX400,FALSE)),"",VLOOKUP(E133,労務比率,'報告書（事業主控）'!AX400,FALSE))</f>
        <v/>
      </c>
      <c r="H133" s="283" t="str">
        <f>IF(ISERROR(VLOOKUP(E133,労務比率,'報告書（事業主控）'!AX400+1,FALSE)),"",VLOOKUP(E133,労務比率,'報告書（事業主控）'!AX400+1,FALSE))</f>
        <v/>
      </c>
      <c r="I133" s="203">
        <f>'報告書（事業主控）'!AH401</f>
        <v>0</v>
      </c>
      <c r="J133" s="203">
        <f>'報告書（事業主控）'!AH400</f>
        <v>0</v>
      </c>
      <c r="K133" s="203">
        <f>'報告書（事業主控）'!AN400</f>
        <v>0</v>
      </c>
      <c r="L133" s="371">
        <f t="shared" si="26"/>
        <v>0</v>
      </c>
      <c r="M133" s="283">
        <f t="shared" si="28"/>
        <v>0</v>
      </c>
      <c r="N133" s="375">
        <f t="shared" si="27"/>
        <v>0</v>
      </c>
      <c r="O133" s="374">
        <f t="shared" si="25"/>
        <v>0</v>
      </c>
      <c r="P133" s="375"/>
      <c r="Q133" s="375"/>
      <c r="R133" s="375">
        <f>IF(AND(J133=0,C133&gt;=設定シート!E$85,C133&lt;=設定シート!G$85),1,0)</f>
        <v>0</v>
      </c>
    </row>
    <row r="134" spans="1:18" ht="15" customHeight="1">
      <c r="B134" s="203">
        <v>8</v>
      </c>
      <c r="C134" s="203" t="str">
        <f>'報告書（事業主控）'!AV402</f>
        <v/>
      </c>
      <c r="E134" s="203">
        <f>'報告書（事業主控）'!$F$406</f>
        <v>0</v>
      </c>
      <c r="F134" s="203" t="str">
        <f>'報告書（事業主控）'!AW402</f>
        <v>下</v>
      </c>
      <c r="G134" s="283" t="str">
        <f>IF(ISERROR(VLOOKUP(E134,労務比率,'報告書（事業主控）'!AX402,FALSE)),"",VLOOKUP(E134,労務比率,'報告書（事業主控）'!AX402,FALSE))</f>
        <v/>
      </c>
      <c r="H134" s="283" t="str">
        <f>IF(ISERROR(VLOOKUP(E134,労務比率,'報告書（事業主控）'!AX402+1,FALSE)),"",VLOOKUP(E134,労務比率,'報告書（事業主控）'!AX402+1,FALSE))</f>
        <v/>
      </c>
      <c r="I134" s="203">
        <f>'報告書（事業主控）'!AH403</f>
        <v>0</v>
      </c>
      <c r="J134" s="203">
        <f>'報告書（事業主控）'!AH402</f>
        <v>0</v>
      </c>
      <c r="K134" s="203">
        <f>'報告書（事業主控）'!AN402</f>
        <v>0</v>
      </c>
      <c r="L134" s="371">
        <f t="shared" si="26"/>
        <v>0</v>
      </c>
      <c r="M134" s="283">
        <f t="shared" si="28"/>
        <v>0</v>
      </c>
      <c r="N134" s="375">
        <f t="shared" si="27"/>
        <v>0</v>
      </c>
      <c r="O134" s="374">
        <f t="shared" si="25"/>
        <v>0</v>
      </c>
      <c r="P134" s="375"/>
      <c r="Q134" s="375"/>
      <c r="R134" s="375">
        <f>IF(AND(J134=0,C134&gt;=設定シート!E$85,C134&lt;=設定シート!G$85),1,0)</f>
        <v>0</v>
      </c>
    </row>
    <row r="135" spans="1:18" ht="15" customHeight="1">
      <c r="B135" s="203">
        <v>9</v>
      </c>
      <c r="C135" s="203" t="str">
        <f>'報告書（事業主控）'!AV404</f>
        <v/>
      </c>
      <c r="E135" s="203">
        <f>'報告書（事業主控）'!$F$406</f>
        <v>0</v>
      </c>
      <c r="F135" s="203" t="str">
        <f>'報告書（事業主控）'!AW404</f>
        <v>下</v>
      </c>
      <c r="G135" s="283" t="str">
        <f>IF(ISERROR(VLOOKUP(E135,労務比率,'報告書（事業主控）'!AX404,FALSE)),"",VLOOKUP(E135,労務比率,'報告書（事業主控）'!AX404,FALSE))</f>
        <v/>
      </c>
      <c r="H135" s="283" t="str">
        <f>IF(ISERROR(VLOOKUP(E135,労務比率,'報告書（事業主控）'!AX404+1,FALSE)),"",VLOOKUP(E135,労務比率,'報告書（事業主控）'!AX404+1,FALSE))</f>
        <v/>
      </c>
      <c r="I135" s="203">
        <f>'報告書（事業主控）'!AH405</f>
        <v>0</v>
      </c>
      <c r="J135" s="203">
        <f>'報告書（事業主控）'!AH404</f>
        <v>0</v>
      </c>
      <c r="K135" s="203">
        <f>'報告書（事業主控）'!AN404</f>
        <v>0</v>
      </c>
      <c r="L135" s="371">
        <f t="shared" si="26"/>
        <v>0</v>
      </c>
      <c r="M135" s="283">
        <f t="shared" si="28"/>
        <v>0</v>
      </c>
      <c r="N135" s="375">
        <f t="shared" si="27"/>
        <v>0</v>
      </c>
      <c r="O135" s="374">
        <f t="shared" si="25"/>
        <v>0</v>
      </c>
      <c r="P135" s="375"/>
      <c r="Q135" s="375"/>
      <c r="R135" s="375">
        <f>IF(AND(J135=0,C135&gt;=設定シート!E$85,C135&lt;=設定シート!G$85),1,0)</f>
        <v>0</v>
      </c>
    </row>
    <row r="136" spans="1:18" ht="15" customHeight="1">
      <c r="A136" s="203">
        <v>11</v>
      </c>
      <c r="B136" s="203">
        <v>1</v>
      </c>
      <c r="C136" s="203" t="str">
        <f>'報告書（事業主控）'!AV429</f>
        <v/>
      </c>
      <c r="E136" s="203">
        <f>'報告書（事業主控）'!$F$447</f>
        <v>0</v>
      </c>
      <c r="F136" s="203" t="str">
        <f>'報告書（事業主控）'!AW429</f>
        <v>下</v>
      </c>
      <c r="G136" s="283" t="str">
        <f>IF(ISERROR(VLOOKUP(E136,労務比率,'報告書（事業主控）'!AX429,FALSE)),"",VLOOKUP(E136,労務比率,'報告書（事業主控）'!AX429,FALSE))</f>
        <v/>
      </c>
      <c r="H136" s="283" t="str">
        <f>IF(ISERROR(VLOOKUP(E136,労務比率,'報告書（事業主控）'!AX429+1,FALSE)),"",VLOOKUP(E136,労務比率,'報告書（事業主控）'!AX429+1,FALSE))</f>
        <v/>
      </c>
      <c r="I136" s="203">
        <f>'報告書（事業主控）'!AH430</f>
        <v>0</v>
      </c>
      <c r="J136" s="203">
        <f>'報告書（事業主控）'!AH429</f>
        <v>0</v>
      </c>
      <c r="K136" s="203">
        <f>'報告書（事業主控）'!AN429</f>
        <v>0</v>
      </c>
      <c r="L136" s="371">
        <f t="shared" si="26"/>
        <v>0</v>
      </c>
      <c r="M136" s="283">
        <f t="shared" si="28"/>
        <v>0</v>
      </c>
      <c r="N136" s="375">
        <f t="shared" si="27"/>
        <v>0</v>
      </c>
      <c r="O136" s="374">
        <f t="shared" si="25"/>
        <v>0</v>
      </c>
      <c r="P136" s="375">
        <f>INT(SUMIF(O136:O144,0,I136:I144)*105/108)</f>
        <v>0</v>
      </c>
      <c r="Q136" s="378">
        <f>INT(P136*IF(COUNTIF(R136:R144,1)=0,0,SUMIF(R136:R144,1,G136:G144)/COUNTIF(R136:R144,1))/100)</f>
        <v>0</v>
      </c>
      <c r="R136" s="375">
        <f>IF(AND(J136=0,C136&gt;=設定シート!E$85,C136&lt;=設定シート!G$85),1,0)</f>
        <v>0</v>
      </c>
    </row>
    <row r="137" spans="1:18" ht="15" customHeight="1">
      <c r="B137" s="203">
        <v>2</v>
      </c>
      <c r="C137" s="203" t="str">
        <f>'報告書（事業主控）'!AV431</f>
        <v/>
      </c>
      <c r="E137" s="203">
        <f>'報告書（事業主控）'!$F$447</f>
        <v>0</v>
      </c>
      <c r="F137" s="203" t="str">
        <f>'報告書（事業主控）'!AW431</f>
        <v>下</v>
      </c>
      <c r="G137" s="283" t="str">
        <f>IF(ISERROR(VLOOKUP(E137,労務比率,'報告書（事業主控）'!AX431,FALSE)),"",VLOOKUP(E137,労務比率,'報告書（事業主控）'!AX431,FALSE))</f>
        <v/>
      </c>
      <c r="H137" s="283" t="str">
        <f>IF(ISERROR(VLOOKUP(E137,労務比率,'報告書（事業主控）'!AX431+1,FALSE)),"",VLOOKUP(E137,労務比率,'報告書（事業主控）'!AX431+1,FALSE))</f>
        <v/>
      </c>
      <c r="I137" s="203">
        <f>'報告書（事業主控）'!AH432</f>
        <v>0</v>
      </c>
      <c r="J137" s="203">
        <f>'報告書（事業主控）'!AH431</f>
        <v>0</v>
      </c>
      <c r="K137" s="203">
        <f>'報告書（事業主控）'!AN431</f>
        <v>0</v>
      </c>
      <c r="L137" s="371">
        <f t="shared" si="26"/>
        <v>0</v>
      </c>
      <c r="M137" s="283">
        <f t="shared" si="28"/>
        <v>0</v>
      </c>
      <c r="N137" s="375">
        <f t="shared" si="27"/>
        <v>0</v>
      </c>
      <c r="O137" s="374">
        <f t="shared" si="25"/>
        <v>0</v>
      </c>
      <c r="P137" s="375"/>
      <c r="Q137" s="375"/>
      <c r="R137" s="375">
        <f>IF(AND(J137=0,C137&gt;=設定シート!E$85,C137&lt;=設定シート!G$85),1,0)</f>
        <v>0</v>
      </c>
    </row>
    <row r="138" spans="1:18" ht="15" customHeight="1">
      <c r="B138" s="203">
        <v>3</v>
      </c>
      <c r="C138" s="203" t="str">
        <f>'報告書（事業主控）'!AV433</f>
        <v/>
      </c>
      <c r="E138" s="203">
        <f>'報告書（事業主控）'!$F$447</f>
        <v>0</v>
      </c>
      <c r="F138" s="203" t="str">
        <f>'報告書（事業主控）'!AW433</f>
        <v>下</v>
      </c>
      <c r="G138" s="283" t="str">
        <f>IF(ISERROR(VLOOKUP(E138,労務比率,'報告書（事業主控）'!AX433,FALSE)),"",VLOOKUP(E138,労務比率,'報告書（事業主控）'!AX433,FALSE))</f>
        <v/>
      </c>
      <c r="H138" s="283" t="str">
        <f>IF(ISERROR(VLOOKUP(E138,労務比率,'報告書（事業主控）'!AX433+1,FALSE)),"",VLOOKUP(E138,労務比率,'報告書（事業主控）'!AX433+1,FALSE))</f>
        <v/>
      </c>
      <c r="I138" s="203">
        <f>'報告書（事業主控）'!AH434</f>
        <v>0</v>
      </c>
      <c r="J138" s="203">
        <f>'報告書（事業主控）'!AH433</f>
        <v>0</v>
      </c>
      <c r="K138" s="203">
        <f>'報告書（事業主控）'!AN433</f>
        <v>0</v>
      </c>
      <c r="L138" s="371">
        <f t="shared" si="26"/>
        <v>0</v>
      </c>
      <c r="M138" s="283">
        <f t="shared" si="28"/>
        <v>0</v>
      </c>
      <c r="N138" s="375">
        <f t="shared" si="27"/>
        <v>0</v>
      </c>
      <c r="O138" s="374">
        <f t="shared" si="25"/>
        <v>0</v>
      </c>
      <c r="P138" s="375"/>
      <c r="Q138" s="375"/>
      <c r="R138" s="375">
        <f>IF(AND(J138=0,C138&gt;=設定シート!E$85,C138&lt;=設定シート!G$85),1,0)</f>
        <v>0</v>
      </c>
    </row>
    <row r="139" spans="1:18" ht="15" customHeight="1">
      <c r="B139" s="203">
        <v>4</v>
      </c>
      <c r="C139" s="203" t="str">
        <f>'報告書（事業主控）'!AV435</f>
        <v/>
      </c>
      <c r="E139" s="203">
        <f>'報告書（事業主控）'!$F$447</f>
        <v>0</v>
      </c>
      <c r="F139" s="203" t="str">
        <f>'報告書（事業主控）'!AW435</f>
        <v>下</v>
      </c>
      <c r="G139" s="283" t="str">
        <f>IF(ISERROR(VLOOKUP(E139,労務比率,'報告書（事業主控）'!AX435,FALSE)),"",VLOOKUP(E139,労務比率,'報告書（事業主控）'!AX435,FALSE))</f>
        <v/>
      </c>
      <c r="H139" s="283" t="str">
        <f>IF(ISERROR(VLOOKUP(E139,労務比率,'報告書（事業主控）'!AX435+1,FALSE)),"",VLOOKUP(E139,労務比率,'報告書（事業主控）'!AX435+1,FALSE))</f>
        <v/>
      </c>
      <c r="I139" s="203">
        <f>'報告書（事業主控）'!AH436</f>
        <v>0</v>
      </c>
      <c r="J139" s="203">
        <f>'報告書（事業主控）'!AH435</f>
        <v>0</v>
      </c>
      <c r="K139" s="203">
        <f>'報告書（事業主控）'!AN435</f>
        <v>0</v>
      </c>
      <c r="L139" s="371">
        <f t="shared" si="26"/>
        <v>0</v>
      </c>
      <c r="M139" s="283">
        <f t="shared" si="28"/>
        <v>0</v>
      </c>
      <c r="N139" s="375">
        <f t="shared" si="27"/>
        <v>0</v>
      </c>
      <c r="O139" s="374">
        <f t="shared" si="25"/>
        <v>0</v>
      </c>
      <c r="P139" s="375"/>
      <c r="Q139" s="375"/>
      <c r="R139" s="375">
        <f>IF(AND(J139=0,C139&gt;=設定シート!E$85,C139&lt;=設定シート!G$85),1,0)</f>
        <v>0</v>
      </c>
    </row>
    <row r="140" spans="1:18" ht="15" customHeight="1">
      <c r="B140" s="203">
        <v>5</v>
      </c>
      <c r="C140" s="203" t="str">
        <f>'報告書（事業主控）'!AV437</f>
        <v/>
      </c>
      <c r="E140" s="203">
        <f>'報告書（事業主控）'!$F$447</f>
        <v>0</v>
      </c>
      <c r="F140" s="203" t="str">
        <f>'報告書（事業主控）'!AW437</f>
        <v>下</v>
      </c>
      <c r="G140" s="283" t="str">
        <f>IF(ISERROR(VLOOKUP(E140,労務比率,'報告書（事業主控）'!AX437,FALSE)),"",VLOOKUP(E140,労務比率,'報告書（事業主控）'!AX437,FALSE))</f>
        <v/>
      </c>
      <c r="H140" s="283" t="str">
        <f>IF(ISERROR(VLOOKUP(E140,労務比率,'報告書（事業主控）'!AX437+1,FALSE)),"",VLOOKUP(E140,労務比率,'報告書（事業主控）'!AX437+1,FALSE))</f>
        <v/>
      </c>
      <c r="I140" s="203">
        <f>'報告書（事業主控）'!AH438</f>
        <v>0</v>
      </c>
      <c r="J140" s="203">
        <f>'報告書（事業主控）'!AH437</f>
        <v>0</v>
      </c>
      <c r="K140" s="203">
        <f>'報告書（事業主控）'!AN437</f>
        <v>0</v>
      </c>
      <c r="L140" s="371">
        <f t="shared" si="26"/>
        <v>0</v>
      </c>
      <c r="M140" s="283">
        <f t="shared" si="28"/>
        <v>0</v>
      </c>
      <c r="N140" s="375">
        <f t="shared" si="27"/>
        <v>0</v>
      </c>
      <c r="O140" s="374">
        <f t="shared" si="25"/>
        <v>0</v>
      </c>
      <c r="P140" s="375"/>
      <c r="Q140" s="375"/>
      <c r="R140" s="375">
        <f>IF(AND(J140=0,C140&gt;=設定シート!E$85,C140&lt;=設定シート!G$85),1,0)</f>
        <v>0</v>
      </c>
    </row>
    <row r="141" spans="1:18" ht="15" customHeight="1">
      <c r="B141" s="203">
        <v>6</v>
      </c>
      <c r="C141" s="203" t="str">
        <f>'報告書（事業主控）'!AV439</f>
        <v/>
      </c>
      <c r="E141" s="203">
        <f>'報告書（事業主控）'!$F$447</f>
        <v>0</v>
      </c>
      <c r="F141" s="203" t="str">
        <f>'報告書（事業主控）'!AW439</f>
        <v>下</v>
      </c>
      <c r="G141" s="283" t="str">
        <f>IF(ISERROR(VLOOKUP(E141,労務比率,'報告書（事業主控）'!AX439,FALSE)),"",VLOOKUP(E141,労務比率,'報告書（事業主控）'!AX439,FALSE))</f>
        <v/>
      </c>
      <c r="H141" s="283" t="str">
        <f>IF(ISERROR(VLOOKUP(E141,労務比率,'報告書（事業主控）'!AX439+1,FALSE)),"",VLOOKUP(E141,労務比率,'報告書（事業主控）'!AX439+1,FALSE))</f>
        <v/>
      </c>
      <c r="I141" s="203">
        <f>'報告書（事業主控）'!AH440</f>
        <v>0</v>
      </c>
      <c r="J141" s="203">
        <f>'報告書（事業主控）'!AH439</f>
        <v>0</v>
      </c>
      <c r="K141" s="203">
        <f>'報告書（事業主控）'!AN439</f>
        <v>0</v>
      </c>
      <c r="L141" s="371">
        <f t="shared" si="26"/>
        <v>0</v>
      </c>
      <c r="M141" s="283">
        <f t="shared" si="28"/>
        <v>0</v>
      </c>
      <c r="N141" s="375">
        <f t="shared" si="27"/>
        <v>0</v>
      </c>
      <c r="O141" s="374">
        <f t="shared" si="25"/>
        <v>0</v>
      </c>
      <c r="P141" s="375"/>
      <c r="Q141" s="375"/>
      <c r="R141" s="375">
        <f>IF(AND(J141=0,C141&gt;=設定シート!E$85,C141&lt;=設定シート!G$85),1,0)</f>
        <v>0</v>
      </c>
    </row>
    <row r="142" spans="1:18" ht="15" customHeight="1">
      <c r="B142" s="203">
        <v>7</v>
      </c>
      <c r="C142" s="203" t="str">
        <f>'報告書（事業主控）'!AV441</f>
        <v/>
      </c>
      <c r="E142" s="203">
        <f>'報告書（事業主控）'!$F$447</f>
        <v>0</v>
      </c>
      <c r="F142" s="203" t="str">
        <f>'報告書（事業主控）'!AW441</f>
        <v>下</v>
      </c>
      <c r="G142" s="283" t="str">
        <f>IF(ISERROR(VLOOKUP(E142,労務比率,'報告書（事業主控）'!AX441,FALSE)),"",VLOOKUP(E142,労務比率,'報告書（事業主控）'!AX441,FALSE))</f>
        <v/>
      </c>
      <c r="H142" s="283" t="str">
        <f>IF(ISERROR(VLOOKUP(E142,労務比率,'報告書（事業主控）'!AX441+1,FALSE)),"",VLOOKUP(E142,労務比率,'報告書（事業主控）'!AX441+1,FALSE))</f>
        <v/>
      </c>
      <c r="I142" s="203">
        <f>'報告書（事業主控）'!AH442</f>
        <v>0</v>
      </c>
      <c r="J142" s="203">
        <f>'報告書（事業主控）'!AH441</f>
        <v>0</v>
      </c>
      <c r="K142" s="203">
        <f>'報告書（事業主控）'!AN441</f>
        <v>0</v>
      </c>
      <c r="L142" s="371">
        <f t="shared" si="26"/>
        <v>0</v>
      </c>
      <c r="M142" s="283">
        <f t="shared" si="28"/>
        <v>0</v>
      </c>
      <c r="N142" s="375">
        <f t="shared" si="27"/>
        <v>0</v>
      </c>
      <c r="O142" s="374">
        <f t="shared" si="25"/>
        <v>0</v>
      </c>
      <c r="P142" s="375"/>
      <c r="Q142" s="375"/>
      <c r="R142" s="375">
        <f>IF(AND(J142=0,C142&gt;=設定シート!E$85,C142&lt;=設定シート!G$85),1,0)</f>
        <v>0</v>
      </c>
    </row>
    <row r="143" spans="1:18" ht="15" customHeight="1">
      <c r="B143" s="203">
        <v>8</v>
      </c>
      <c r="C143" s="203" t="str">
        <f>'報告書（事業主控）'!AV443</f>
        <v/>
      </c>
      <c r="E143" s="203">
        <f>'報告書（事業主控）'!$F$447</f>
        <v>0</v>
      </c>
      <c r="F143" s="203" t="str">
        <f>'報告書（事業主控）'!AW443</f>
        <v>下</v>
      </c>
      <c r="G143" s="283" t="str">
        <f>IF(ISERROR(VLOOKUP(E143,労務比率,'報告書（事業主控）'!AX443,FALSE)),"",VLOOKUP(E143,労務比率,'報告書（事業主控）'!AX443,FALSE))</f>
        <v/>
      </c>
      <c r="H143" s="283" t="str">
        <f>IF(ISERROR(VLOOKUP(E143,労務比率,'報告書（事業主控）'!AX443+1,FALSE)),"",VLOOKUP(E143,労務比率,'報告書（事業主控）'!AX443+1,FALSE))</f>
        <v/>
      </c>
      <c r="I143" s="203">
        <f>'報告書（事業主控）'!AH444</f>
        <v>0</v>
      </c>
      <c r="J143" s="203">
        <f>'報告書（事業主控）'!AH443</f>
        <v>0</v>
      </c>
      <c r="K143" s="203">
        <f>'報告書（事業主控）'!AN443</f>
        <v>0</v>
      </c>
      <c r="L143" s="371">
        <f t="shared" si="26"/>
        <v>0</v>
      </c>
      <c r="M143" s="283">
        <f t="shared" si="28"/>
        <v>0</v>
      </c>
      <c r="N143" s="375">
        <f t="shared" si="27"/>
        <v>0</v>
      </c>
      <c r="O143" s="374">
        <f t="shared" si="25"/>
        <v>0</v>
      </c>
      <c r="P143" s="375"/>
      <c r="Q143" s="375"/>
      <c r="R143" s="375">
        <f>IF(AND(J143=0,C143&gt;=設定シート!E$85,C143&lt;=設定シート!G$85),1,0)</f>
        <v>0</v>
      </c>
    </row>
    <row r="144" spans="1:18" ht="15" customHeight="1">
      <c r="B144" s="203">
        <v>9</v>
      </c>
      <c r="C144" s="203" t="str">
        <f>'報告書（事業主控）'!AV445</f>
        <v/>
      </c>
      <c r="E144" s="203">
        <f>'報告書（事業主控）'!$F$447</f>
        <v>0</v>
      </c>
      <c r="F144" s="203" t="str">
        <f>'報告書（事業主控）'!AW445</f>
        <v>下</v>
      </c>
      <c r="G144" s="283" t="str">
        <f>IF(ISERROR(VLOOKUP(E144,労務比率,'報告書（事業主控）'!AX445,FALSE)),"",VLOOKUP(E144,労務比率,'報告書（事業主控）'!AX445,FALSE))</f>
        <v/>
      </c>
      <c r="H144" s="283" t="str">
        <f>IF(ISERROR(VLOOKUP(E144,労務比率,'報告書（事業主控）'!AX445+1,FALSE)),"",VLOOKUP(E144,労務比率,'報告書（事業主控）'!AX445+1,FALSE))</f>
        <v/>
      </c>
      <c r="I144" s="203">
        <f>'報告書（事業主控）'!AH446</f>
        <v>0</v>
      </c>
      <c r="J144" s="203">
        <f>'報告書（事業主控）'!AH445</f>
        <v>0</v>
      </c>
      <c r="K144" s="203">
        <f>'報告書（事業主控）'!AN445</f>
        <v>0</v>
      </c>
      <c r="L144" s="371">
        <f t="shared" si="26"/>
        <v>0</v>
      </c>
      <c r="M144" s="283">
        <f t="shared" si="28"/>
        <v>0</v>
      </c>
      <c r="N144" s="375">
        <f t="shared" si="27"/>
        <v>0</v>
      </c>
      <c r="O144" s="374">
        <f t="shared" si="25"/>
        <v>0</v>
      </c>
      <c r="P144" s="375"/>
      <c r="Q144" s="375"/>
      <c r="R144" s="375">
        <f>IF(AND(J144=0,C144&gt;=設定シート!E$85,C144&lt;=設定シート!G$85),1,0)</f>
        <v>0</v>
      </c>
    </row>
    <row r="145" spans="1:18" ht="15" customHeight="1">
      <c r="A145" s="203">
        <v>12</v>
      </c>
      <c r="B145" s="203">
        <v>1</v>
      </c>
      <c r="C145" s="203" t="str">
        <f>'報告書（事業主控）'!AV470</f>
        <v/>
      </c>
      <c r="E145" s="203">
        <f>'報告書（事業主控）'!$F$488</f>
        <v>0</v>
      </c>
      <c r="F145" s="203" t="str">
        <f>'報告書（事業主控）'!AW470</f>
        <v>下</v>
      </c>
      <c r="G145" s="283" t="str">
        <f>IF(ISERROR(VLOOKUP(E145,労務比率,'報告書（事業主控）'!AX470,FALSE)),"",VLOOKUP(E145,労務比率,'報告書（事業主控）'!AX470,FALSE))</f>
        <v/>
      </c>
      <c r="H145" s="283" t="str">
        <f>IF(ISERROR(VLOOKUP(E145,労務比率,'報告書（事業主控）'!AX470+1,FALSE)),"",VLOOKUP(E145,労務比率,'報告書（事業主控）'!AX470+1,FALSE))</f>
        <v/>
      </c>
      <c r="I145" s="203">
        <f>'報告書（事業主控）'!AH471</f>
        <v>0</v>
      </c>
      <c r="J145" s="203">
        <f>'報告書（事業主控）'!AH470</f>
        <v>0</v>
      </c>
      <c r="K145" s="203">
        <f>'報告書（事業主控）'!AN470</f>
        <v>0</v>
      </c>
      <c r="L145" s="371">
        <f t="shared" si="26"/>
        <v>0</v>
      </c>
      <c r="M145" s="283">
        <f t="shared" si="28"/>
        <v>0</v>
      </c>
      <c r="N145" s="375">
        <f t="shared" si="27"/>
        <v>0</v>
      </c>
      <c r="O145" s="374">
        <f t="shared" si="25"/>
        <v>0</v>
      </c>
      <c r="P145" s="375">
        <f>INT(SUMIF(O145:O153,0,I145:I153)*105/108)</f>
        <v>0</v>
      </c>
      <c r="Q145" s="378">
        <f>INT(P145*IF(COUNTIF(R145:R153,1)=0,0,SUMIF(R145:R153,1,G145:G153)/COUNTIF(R145:R153,1))/100)</f>
        <v>0</v>
      </c>
      <c r="R145" s="375">
        <f>IF(AND(J145=0,C145&gt;=設定シート!E$85,C145&lt;=設定シート!G$85),1,0)</f>
        <v>0</v>
      </c>
    </row>
    <row r="146" spans="1:18" ht="15" customHeight="1">
      <c r="B146" s="203">
        <v>2</v>
      </c>
      <c r="C146" s="203" t="str">
        <f>'報告書（事業主控）'!AV472</f>
        <v/>
      </c>
      <c r="E146" s="203">
        <f>'報告書（事業主控）'!$F$488</f>
        <v>0</v>
      </c>
      <c r="F146" s="203" t="str">
        <f>'報告書（事業主控）'!AW472</f>
        <v>下</v>
      </c>
      <c r="G146" s="283" t="str">
        <f>IF(ISERROR(VLOOKUP(E146,労務比率,'報告書（事業主控）'!AX472,FALSE)),"",VLOOKUP(E146,労務比率,'報告書（事業主控）'!AX472,FALSE))</f>
        <v/>
      </c>
      <c r="H146" s="283" t="str">
        <f>IF(ISERROR(VLOOKUP(E146,労務比率,'報告書（事業主控）'!AX472+1,FALSE)),"",VLOOKUP(E146,労務比率,'報告書（事業主控）'!AX472+1,FALSE))</f>
        <v/>
      </c>
      <c r="I146" s="203">
        <f>'報告書（事業主控）'!AH473</f>
        <v>0</v>
      </c>
      <c r="J146" s="203">
        <f>'報告書（事業主控）'!AH472</f>
        <v>0</v>
      </c>
      <c r="K146" s="203">
        <f>'報告書（事業主控）'!AN472</f>
        <v>0</v>
      </c>
      <c r="L146" s="371">
        <f t="shared" si="26"/>
        <v>0</v>
      </c>
      <c r="M146" s="283">
        <f t="shared" si="28"/>
        <v>0</v>
      </c>
      <c r="N146" s="375">
        <f t="shared" si="27"/>
        <v>0</v>
      </c>
      <c r="O146" s="374">
        <f t="shared" si="25"/>
        <v>0</v>
      </c>
      <c r="P146" s="375"/>
      <c r="Q146" s="375"/>
      <c r="R146" s="375">
        <f>IF(AND(J146=0,C146&gt;=設定シート!E$85,C146&lt;=設定シート!G$85),1,0)</f>
        <v>0</v>
      </c>
    </row>
    <row r="147" spans="1:18" ht="15" customHeight="1">
      <c r="B147" s="203">
        <v>3</v>
      </c>
      <c r="C147" s="203" t="str">
        <f>'報告書（事業主控）'!AV474</f>
        <v/>
      </c>
      <c r="E147" s="203">
        <f>'報告書（事業主控）'!$F$488</f>
        <v>0</v>
      </c>
      <c r="F147" s="203" t="str">
        <f>'報告書（事業主控）'!AW474</f>
        <v>下</v>
      </c>
      <c r="G147" s="283" t="str">
        <f>IF(ISERROR(VLOOKUP(E147,労務比率,'報告書（事業主控）'!AX474,FALSE)),"",VLOOKUP(E147,労務比率,'報告書（事業主控）'!AX474,FALSE))</f>
        <v/>
      </c>
      <c r="H147" s="283" t="str">
        <f>IF(ISERROR(VLOOKUP(E147,労務比率,'報告書（事業主控）'!AX474+1,FALSE)),"",VLOOKUP(E147,労務比率,'報告書（事業主控）'!AX474+1,FALSE))</f>
        <v/>
      </c>
      <c r="I147" s="203">
        <f>'報告書（事業主控）'!AH475</f>
        <v>0</v>
      </c>
      <c r="J147" s="203">
        <f>'報告書（事業主控）'!AH474</f>
        <v>0</v>
      </c>
      <c r="K147" s="203">
        <f>'報告書（事業主控）'!AN474</f>
        <v>0</v>
      </c>
      <c r="L147" s="371">
        <f t="shared" si="26"/>
        <v>0</v>
      </c>
      <c r="M147" s="283">
        <f t="shared" si="28"/>
        <v>0</v>
      </c>
      <c r="N147" s="375">
        <f t="shared" si="27"/>
        <v>0</v>
      </c>
      <c r="O147" s="374">
        <f t="shared" si="25"/>
        <v>0</v>
      </c>
      <c r="P147" s="375"/>
      <c r="Q147" s="375"/>
      <c r="R147" s="375">
        <f>IF(AND(J147=0,C147&gt;=設定シート!E$85,C147&lt;=設定シート!G$85),1,0)</f>
        <v>0</v>
      </c>
    </row>
    <row r="148" spans="1:18" ht="15" customHeight="1">
      <c r="B148" s="203">
        <v>4</v>
      </c>
      <c r="C148" s="203" t="str">
        <f>'報告書（事業主控）'!AV476</f>
        <v/>
      </c>
      <c r="E148" s="203">
        <f>'報告書（事業主控）'!$F$488</f>
        <v>0</v>
      </c>
      <c r="F148" s="203" t="str">
        <f>'報告書（事業主控）'!AW476</f>
        <v>下</v>
      </c>
      <c r="G148" s="283" t="str">
        <f>IF(ISERROR(VLOOKUP(E148,労務比率,'報告書（事業主控）'!AX476,FALSE)),"",VLOOKUP(E148,労務比率,'報告書（事業主控）'!AX476,FALSE))</f>
        <v/>
      </c>
      <c r="H148" s="283" t="str">
        <f>IF(ISERROR(VLOOKUP(E148,労務比率,'報告書（事業主控）'!AX476+1,FALSE)),"",VLOOKUP(E148,労務比率,'報告書（事業主控）'!AX476+1,FALSE))</f>
        <v/>
      </c>
      <c r="I148" s="203">
        <f>'報告書（事業主控）'!AH477</f>
        <v>0</v>
      </c>
      <c r="J148" s="203">
        <f>'報告書（事業主控）'!AH476</f>
        <v>0</v>
      </c>
      <c r="K148" s="203">
        <f>'報告書（事業主控）'!AN476</f>
        <v>0</v>
      </c>
      <c r="L148" s="371">
        <f t="shared" si="26"/>
        <v>0</v>
      </c>
      <c r="M148" s="283">
        <f t="shared" si="28"/>
        <v>0</v>
      </c>
      <c r="N148" s="375">
        <f t="shared" si="27"/>
        <v>0</v>
      </c>
      <c r="O148" s="374">
        <f t="shared" si="25"/>
        <v>0</v>
      </c>
      <c r="P148" s="375"/>
      <c r="Q148" s="375"/>
      <c r="R148" s="375">
        <f>IF(AND(J148=0,C148&gt;=設定シート!E$85,C148&lt;=設定シート!G$85),1,0)</f>
        <v>0</v>
      </c>
    </row>
    <row r="149" spans="1:18" ht="15" customHeight="1">
      <c r="B149" s="203">
        <v>5</v>
      </c>
      <c r="C149" s="203" t="str">
        <f>'報告書（事業主控）'!AV478</f>
        <v/>
      </c>
      <c r="E149" s="203">
        <f>'報告書（事業主控）'!$F$488</f>
        <v>0</v>
      </c>
      <c r="F149" s="203" t="str">
        <f>'報告書（事業主控）'!AW478</f>
        <v>下</v>
      </c>
      <c r="G149" s="283" t="str">
        <f>IF(ISERROR(VLOOKUP(E149,労務比率,'報告書（事業主控）'!AX478,FALSE)),"",VLOOKUP(E149,労務比率,'報告書（事業主控）'!AX478,FALSE))</f>
        <v/>
      </c>
      <c r="H149" s="283" t="str">
        <f>IF(ISERROR(VLOOKUP(E149,労務比率,'報告書（事業主控）'!AX478+1,FALSE)),"",VLOOKUP(E149,労務比率,'報告書（事業主控）'!AX478+1,FALSE))</f>
        <v/>
      </c>
      <c r="I149" s="203">
        <f>'報告書（事業主控）'!AH479</f>
        <v>0</v>
      </c>
      <c r="J149" s="203">
        <f>'報告書（事業主控）'!AH478</f>
        <v>0</v>
      </c>
      <c r="K149" s="203">
        <f>'報告書（事業主控）'!AN478</f>
        <v>0</v>
      </c>
      <c r="L149" s="371">
        <f t="shared" si="26"/>
        <v>0</v>
      </c>
      <c r="M149" s="283">
        <f t="shared" si="28"/>
        <v>0</v>
      </c>
      <c r="N149" s="375">
        <f t="shared" si="27"/>
        <v>0</v>
      </c>
      <c r="O149" s="374">
        <f t="shared" ref="O149:O212" si="29">IF(I149=N149,IF(ISERROR(ROUNDDOWN(I149*G149/100,0)+K149),0,ROUNDDOWN(I149*G149/100,0)+K149),0)</f>
        <v>0</v>
      </c>
      <c r="P149" s="375"/>
      <c r="Q149" s="375"/>
      <c r="R149" s="375">
        <f>IF(AND(J149=0,C149&gt;=設定シート!E$85,C149&lt;=設定シート!G$85),1,0)</f>
        <v>0</v>
      </c>
    </row>
    <row r="150" spans="1:18" ht="15" customHeight="1">
      <c r="B150" s="203">
        <v>6</v>
      </c>
      <c r="C150" s="203" t="str">
        <f>'報告書（事業主控）'!AV480</f>
        <v/>
      </c>
      <c r="E150" s="203">
        <f>'報告書（事業主控）'!$F$488</f>
        <v>0</v>
      </c>
      <c r="F150" s="203" t="str">
        <f>'報告書（事業主控）'!AW480</f>
        <v>下</v>
      </c>
      <c r="G150" s="283" t="str">
        <f>IF(ISERROR(VLOOKUP(E150,労務比率,'報告書（事業主控）'!AX480,FALSE)),"",VLOOKUP(E150,労務比率,'報告書（事業主控）'!AX480,FALSE))</f>
        <v/>
      </c>
      <c r="H150" s="283" t="str">
        <f>IF(ISERROR(VLOOKUP(E150,労務比率,'報告書（事業主控）'!AX480+1,FALSE)),"",VLOOKUP(E150,労務比率,'報告書（事業主控）'!AX480+1,FALSE))</f>
        <v/>
      </c>
      <c r="I150" s="203">
        <f>'報告書（事業主控）'!AH481</f>
        <v>0</v>
      </c>
      <c r="J150" s="203">
        <f>'報告書（事業主控）'!AH480</f>
        <v>0</v>
      </c>
      <c r="K150" s="203">
        <f>'報告書（事業主控）'!AN480</f>
        <v>0</v>
      </c>
      <c r="L150" s="371">
        <f t="shared" si="26"/>
        <v>0</v>
      </c>
      <c r="M150" s="283">
        <f t="shared" si="28"/>
        <v>0</v>
      </c>
      <c r="N150" s="375">
        <f t="shared" si="27"/>
        <v>0</v>
      </c>
      <c r="O150" s="374">
        <f t="shared" si="29"/>
        <v>0</v>
      </c>
      <c r="P150" s="375"/>
      <c r="Q150" s="375"/>
      <c r="R150" s="375">
        <f>IF(AND(J150=0,C150&gt;=設定シート!E$85,C150&lt;=設定シート!G$85),1,0)</f>
        <v>0</v>
      </c>
    </row>
    <row r="151" spans="1:18" ht="15" customHeight="1">
      <c r="B151" s="203">
        <v>7</v>
      </c>
      <c r="C151" s="203" t="str">
        <f>'報告書（事業主控）'!AV482</f>
        <v/>
      </c>
      <c r="E151" s="203">
        <f>'報告書（事業主控）'!$F$488</f>
        <v>0</v>
      </c>
      <c r="F151" s="203" t="str">
        <f>'報告書（事業主控）'!AW482</f>
        <v>下</v>
      </c>
      <c r="G151" s="283" t="str">
        <f>IF(ISERROR(VLOOKUP(E151,労務比率,'報告書（事業主控）'!AX482,FALSE)),"",VLOOKUP(E151,労務比率,'報告書（事業主控）'!AX482,FALSE))</f>
        <v/>
      </c>
      <c r="H151" s="283" t="str">
        <f>IF(ISERROR(VLOOKUP(E151,労務比率,'報告書（事業主控）'!AX482+1,FALSE)),"",VLOOKUP(E151,労務比率,'報告書（事業主控）'!AX482+1,FALSE))</f>
        <v/>
      </c>
      <c r="I151" s="203">
        <f>'報告書（事業主控）'!AH483</f>
        <v>0</v>
      </c>
      <c r="J151" s="203">
        <f>'報告書（事業主控）'!AH482</f>
        <v>0</v>
      </c>
      <c r="K151" s="203">
        <f>'報告書（事業主控）'!AN482</f>
        <v>0</v>
      </c>
      <c r="L151" s="371">
        <f t="shared" si="26"/>
        <v>0</v>
      </c>
      <c r="M151" s="283">
        <f t="shared" si="28"/>
        <v>0</v>
      </c>
      <c r="N151" s="375">
        <f t="shared" si="27"/>
        <v>0</v>
      </c>
      <c r="O151" s="374">
        <f t="shared" si="29"/>
        <v>0</v>
      </c>
      <c r="P151" s="375"/>
      <c r="Q151" s="375"/>
      <c r="R151" s="375">
        <f>IF(AND(J151=0,C151&gt;=設定シート!E$85,C151&lt;=設定シート!G$85),1,0)</f>
        <v>0</v>
      </c>
    </row>
    <row r="152" spans="1:18" ht="15" customHeight="1">
      <c r="B152" s="203">
        <v>8</v>
      </c>
      <c r="C152" s="203" t="str">
        <f>'報告書（事業主控）'!AV484</f>
        <v/>
      </c>
      <c r="E152" s="203">
        <f>'報告書（事業主控）'!$F$488</f>
        <v>0</v>
      </c>
      <c r="F152" s="203" t="str">
        <f>'報告書（事業主控）'!AW484</f>
        <v>下</v>
      </c>
      <c r="G152" s="283" t="str">
        <f>IF(ISERROR(VLOOKUP(E152,労務比率,'報告書（事業主控）'!AX484,FALSE)),"",VLOOKUP(E152,労務比率,'報告書（事業主控）'!AX484,FALSE))</f>
        <v/>
      </c>
      <c r="H152" s="283" t="str">
        <f>IF(ISERROR(VLOOKUP(E152,労務比率,'報告書（事業主控）'!AX484+1,FALSE)),"",VLOOKUP(E152,労務比率,'報告書（事業主控）'!AX484+1,FALSE))</f>
        <v/>
      </c>
      <c r="I152" s="203">
        <f>'報告書（事業主控）'!AH485</f>
        <v>0</v>
      </c>
      <c r="J152" s="203">
        <f>'報告書（事業主控）'!AH484</f>
        <v>0</v>
      </c>
      <c r="K152" s="203">
        <f>'報告書（事業主控）'!AN484</f>
        <v>0</v>
      </c>
      <c r="L152" s="371">
        <f t="shared" si="26"/>
        <v>0</v>
      </c>
      <c r="M152" s="283">
        <f t="shared" si="28"/>
        <v>0</v>
      </c>
      <c r="N152" s="375">
        <f t="shared" si="27"/>
        <v>0</v>
      </c>
      <c r="O152" s="374">
        <f t="shared" si="29"/>
        <v>0</v>
      </c>
      <c r="P152" s="375"/>
      <c r="Q152" s="375"/>
      <c r="R152" s="375">
        <f>IF(AND(J152=0,C152&gt;=設定シート!E$85,C152&lt;=設定シート!G$85),1,0)</f>
        <v>0</v>
      </c>
    </row>
    <row r="153" spans="1:18" ht="15" customHeight="1">
      <c r="B153" s="203">
        <v>9</v>
      </c>
      <c r="C153" s="203" t="str">
        <f>'報告書（事業主控）'!AV486</f>
        <v/>
      </c>
      <c r="E153" s="203">
        <f>'報告書（事業主控）'!$F$488</f>
        <v>0</v>
      </c>
      <c r="F153" s="203" t="str">
        <f>'報告書（事業主控）'!AW486</f>
        <v>下</v>
      </c>
      <c r="G153" s="283" t="str">
        <f>IF(ISERROR(VLOOKUP(E153,労務比率,'報告書（事業主控）'!AX486,FALSE)),"",VLOOKUP(E153,労務比率,'報告書（事業主控）'!AX486,FALSE))</f>
        <v/>
      </c>
      <c r="H153" s="283" t="str">
        <f>IF(ISERROR(VLOOKUP(E153,労務比率,'報告書（事業主控）'!AX486+1,FALSE)),"",VLOOKUP(E153,労務比率,'報告書（事業主控）'!AX486+1,FALSE))</f>
        <v/>
      </c>
      <c r="I153" s="203">
        <f>'報告書（事業主控）'!AH487</f>
        <v>0</v>
      </c>
      <c r="J153" s="203">
        <f>'報告書（事業主控）'!AH486</f>
        <v>0</v>
      </c>
      <c r="K153" s="203">
        <f>'報告書（事業主控）'!AN486</f>
        <v>0</v>
      </c>
      <c r="L153" s="371">
        <f t="shared" si="26"/>
        <v>0</v>
      </c>
      <c r="M153" s="283">
        <f t="shared" si="28"/>
        <v>0</v>
      </c>
      <c r="N153" s="375">
        <f t="shared" si="27"/>
        <v>0</v>
      </c>
      <c r="O153" s="374">
        <f t="shared" si="29"/>
        <v>0</v>
      </c>
      <c r="P153" s="375"/>
      <c r="Q153" s="375"/>
      <c r="R153" s="375">
        <f>IF(AND(J153=0,C153&gt;=設定シート!E$85,C153&lt;=設定シート!G$85),1,0)</f>
        <v>0</v>
      </c>
    </row>
    <row r="154" spans="1:18" ht="15" customHeight="1">
      <c r="A154" s="203">
        <v>13</v>
      </c>
      <c r="B154" s="203">
        <v>1</v>
      </c>
      <c r="C154" s="203" t="str">
        <f>'報告書（事業主控）'!AV511</f>
        <v/>
      </c>
      <c r="E154" s="203">
        <f>'報告書（事業主控）'!$F$529</f>
        <v>0</v>
      </c>
      <c r="F154" s="203" t="str">
        <f>'報告書（事業主控）'!AW511</f>
        <v>下</v>
      </c>
      <c r="G154" s="283" t="str">
        <f>IF(ISERROR(VLOOKUP(E154,労務比率,'報告書（事業主控）'!AX511,FALSE)),"",VLOOKUP(E154,労務比率,'報告書（事業主控）'!AX511,FALSE))</f>
        <v/>
      </c>
      <c r="H154" s="283" t="str">
        <f>IF(ISERROR(VLOOKUP(E154,労務比率,'報告書（事業主控）'!AX511+1,FALSE)),"",VLOOKUP(E154,労務比率,'報告書（事業主控）'!AX511+1,FALSE))</f>
        <v/>
      </c>
      <c r="I154" s="203">
        <f>'報告書（事業主控）'!AH512</f>
        <v>0</v>
      </c>
      <c r="J154" s="203">
        <f>'報告書（事業主控）'!AH511</f>
        <v>0</v>
      </c>
      <c r="K154" s="203">
        <f>'報告書（事業主控）'!AN511</f>
        <v>0</v>
      </c>
      <c r="L154" s="371">
        <f t="shared" si="26"/>
        <v>0</v>
      </c>
      <c r="M154" s="283">
        <f t="shared" si="28"/>
        <v>0</v>
      </c>
      <c r="N154" s="375">
        <f t="shared" si="27"/>
        <v>0</v>
      </c>
      <c r="O154" s="374">
        <f t="shared" si="29"/>
        <v>0</v>
      </c>
      <c r="P154" s="375">
        <f>INT(SUMIF(O154:O162,0,I154:I162)*105/108)</f>
        <v>0</v>
      </c>
      <c r="Q154" s="378">
        <f>INT(P154*IF(COUNTIF(R154:R162,1)=0,0,SUMIF(R154:R162,1,G154:G162)/COUNTIF(R154:R162,1))/100)</f>
        <v>0</v>
      </c>
      <c r="R154" s="375">
        <f>IF(AND(J154=0,C154&gt;=設定シート!E$85,C154&lt;=設定シート!G$85),1,0)</f>
        <v>0</v>
      </c>
    </row>
    <row r="155" spans="1:18" ht="15" customHeight="1">
      <c r="B155" s="203">
        <v>2</v>
      </c>
      <c r="C155" s="203" t="str">
        <f>'報告書（事業主控）'!AV513</f>
        <v/>
      </c>
      <c r="E155" s="203">
        <f>'報告書（事業主控）'!$F$529</f>
        <v>0</v>
      </c>
      <c r="F155" s="203" t="str">
        <f>'報告書（事業主控）'!AW513</f>
        <v>下</v>
      </c>
      <c r="G155" s="283" t="str">
        <f>IF(ISERROR(VLOOKUP(E155,労務比率,'報告書（事業主控）'!AX513,FALSE)),"",VLOOKUP(E155,労務比率,'報告書（事業主控）'!AX513,FALSE))</f>
        <v/>
      </c>
      <c r="H155" s="283" t="str">
        <f>IF(ISERROR(VLOOKUP(E155,労務比率,'報告書（事業主控）'!AX513+1,FALSE)),"",VLOOKUP(E155,労務比率,'報告書（事業主控）'!AX513+1,FALSE))</f>
        <v/>
      </c>
      <c r="I155" s="203">
        <f>'報告書（事業主控）'!AH514</f>
        <v>0</v>
      </c>
      <c r="J155" s="203">
        <f>'報告書（事業主控）'!AH513</f>
        <v>0</v>
      </c>
      <c r="K155" s="203">
        <f>'報告書（事業主控）'!AN513</f>
        <v>0</v>
      </c>
      <c r="L155" s="371">
        <f t="shared" si="26"/>
        <v>0</v>
      </c>
      <c r="M155" s="283">
        <f t="shared" si="28"/>
        <v>0</v>
      </c>
      <c r="N155" s="375">
        <f t="shared" si="27"/>
        <v>0</v>
      </c>
      <c r="O155" s="374">
        <f t="shared" si="29"/>
        <v>0</v>
      </c>
      <c r="P155" s="375"/>
      <c r="Q155" s="375"/>
      <c r="R155" s="375">
        <f>IF(AND(J155=0,C155&gt;=設定シート!E$85,C155&lt;=設定シート!G$85),1,0)</f>
        <v>0</v>
      </c>
    </row>
    <row r="156" spans="1:18" ht="15" customHeight="1">
      <c r="B156" s="203">
        <v>3</v>
      </c>
      <c r="C156" s="203" t="str">
        <f>'報告書（事業主控）'!AV515</f>
        <v/>
      </c>
      <c r="E156" s="203">
        <f>'報告書（事業主控）'!$F$529</f>
        <v>0</v>
      </c>
      <c r="F156" s="203" t="str">
        <f>'報告書（事業主控）'!AW515</f>
        <v>下</v>
      </c>
      <c r="G156" s="283" t="str">
        <f>IF(ISERROR(VLOOKUP(E156,労務比率,'報告書（事業主控）'!AX515,FALSE)),"",VLOOKUP(E156,労務比率,'報告書（事業主控）'!AX515,FALSE))</f>
        <v/>
      </c>
      <c r="H156" s="283" t="str">
        <f>IF(ISERROR(VLOOKUP(E156,労務比率,'報告書（事業主控）'!AX515+1,FALSE)),"",VLOOKUP(E156,労務比率,'報告書（事業主控）'!AX515+1,FALSE))</f>
        <v/>
      </c>
      <c r="I156" s="203">
        <f>'報告書（事業主控）'!AH516</f>
        <v>0</v>
      </c>
      <c r="J156" s="203">
        <f>'報告書（事業主控）'!AH515</f>
        <v>0</v>
      </c>
      <c r="K156" s="203">
        <f>'報告書（事業主控）'!AN515</f>
        <v>0</v>
      </c>
      <c r="L156" s="371">
        <f t="shared" si="26"/>
        <v>0</v>
      </c>
      <c r="M156" s="283">
        <f t="shared" si="28"/>
        <v>0</v>
      </c>
      <c r="N156" s="375">
        <f t="shared" si="27"/>
        <v>0</v>
      </c>
      <c r="O156" s="374">
        <f t="shared" si="29"/>
        <v>0</v>
      </c>
      <c r="P156" s="375"/>
      <c r="Q156" s="375"/>
      <c r="R156" s="375">
        <f>IF(AND(J156=0,C156&gt;=設定シート!E$85,C156&lt;=設定シート!G$85),1,0)</f>
        <v>0</v>
      </c>
    </row>
    <row r="157" spans="1:18" ht="15" customHeight="1">
      <c r="B157" s="203">
        <v>4</v>
      </c>
      <c r="C157" s="203" t="str">
        <f>'報告書（事業主控）'!AV517</f>
        <v/>
      </c>
      <c r="E157" s="203">
        <f>'報告書（事業主控）'!$F$529</f>
        <v>0</v>
      </c>
      <c r="F157" s="203" t="str">
        <f>'報告書（事業主控）'!AW517</f>
        <v>下</v>
      </c>
      <c r="G157" s="283" t="str">
        <f>IF(ISERROR(VLOOKUP(E157,労務比率,'報告書（事業主控）'!AX517,FALSE)),"",VLOOKUP(E157,労務比率,'報告書（事業主控）'!AX517,FALSE))</f>
        <v/>
      </c>
      <c r="H157" s="283" t="str">
        <f>IF(ISERROR(VLOOKUP(E157,労務比率,'報告書（事業主控）'!AX517+1,FALSE)),"",VLOOKUP(E157,労務比率,'報告書（事業主控）'!AX517+1,FALSE))</f>
        <v/>
      </c>
      <c r="I157" s="203">
        <f>'報告書（事業主控）'!AH518</f>
        <v>0</v>
      </c>
      <c r="J157" s="203">
        <f>'報告書（事業主控）'!AH517</f>
        <v>0</v>
      </c>
      <c r="K157" s="203">
        <f>'報告書（事業主控）'!AN517</f>
        <v>0</v>
      </c>
      <c r="L157" s="371">
        <f t="shared" si="26"/>
        <v>0</v>
      </c>
      <c r="M157" s="283">
        <f t="shared" si="28"/>
        <v>0</v>
      </c>
      <c r="N157" s="375">
        <f t="shared" si="27"/>
        <v>0</v>
      </c>
      <c r="O157" s="374">
        <f t="shared" si="29"/>
        <v>0</v>
      </c>
      <c r="P157" s="375"/>
      <c r="Q157" s="375"/>
      <c r="R157" s="375">
        <f>IF(AND(J157=0,C157&gt;=設定シート!E$85,C157&lt;=設定シート!G$85),1,0)</f>
        <v>0</v>
      </c>
    </row>
    <row r="158" spans="1:18" ht="15" customHeight="1">
      <c r="B158" s="203">
        <v>5</v>
      </c>
      <c r="C158" s="203" t="str">
        <f>'報告書（事業主控）'!AV519</f>
        <v/>
      </c>
      <c r="E158" s="203">
        <f>'報告書（事業主控）'!$F$529</f>
        <v>0</v>
      </c>
      <c r="F158" s="203" t="str">
        <f>'報告書（事業主控）'!AW519</f>
        <v>下</v>
      </c>
      <c r="G158" s="283" t="str">
        <f>IF(ISERROR(VLOOKUP(E158,労務比率,'報告書（事業主控）'!AX519,FALSE)),"",VLOOKUP(E158,労務比率,'報告書（事業主控）'!AX519,FALSE))</f>
        <v/>
      </c>
      <c r="H158" s="283" t="str">
        <f>IF(ISERROR(VLOOKUP(E158,労務比率,'報告書（事業主控）'!AX519+1,FALSE)),"",VLOOKUP(E158,労務比率,'報告書（事業主控）'!AX519+1,FALSE))</f>
        <v/>
      </c>
      <c r="I158" s="203">
        <f>'報告書（事業主控）'!AH520</f>
        <v>0</v>
      </c>
      <c r="J158" s="203">
        <f>'報告書（事業主控）'!AH519</f>
        <v>0</v>
      </c>
      <c r="K158" s="203">
        <f>'報告書（事業主控）'!AN519</f>
        <v>0</v>
      </c>
      <c r="L158" s="371">
        <f t="shared" si="26"/>
        <v>0</v>
      </c>
      <c r="M158" s="283">
        <f t="shared" si="28"/>
        <v>0</v>
      </c>
      <c r="N158" s="375">
        <f t="shared" si="27"/>
        <v>0</v>
      </c>
      <c r="O158" s="374">
        <f t="shared" si="29"/>
        <v>0</v>
      </c>
      <c r="P158" s="375"/>
      <c r="Q158" s="375"/>
      <c r="R158" s="375">
        <f>IF(AND(J158=0,C158&gt;=設定シート!E$85,C158&lt;=設定シート!G$85),1,0)</f>
        <v>0</v>
      </c>
    </row>
    <row r="159" spans="1:18" ht="15" customHeight="1">
      <c r="B159" s="203">
        <v>6</v>
      </c>
      <c r="C159" s="203" t="str">
        <f>'報告書（事業主控）'!AV521</f>
        <v/>
      </c>
      <c r="E159" s="203">
        <f>'報告書（事業主控）'!$F$529</f>
        <v>0</v>
      </c>
      <c r="F159" s="203" t="str">
        <f>'報告書（事業主控）'!AW521</f>
        <v>下</v>
      </c>
      <c r="G159" s="283" t="str">
        <f>IF(ISERROR(VLOOKUP(E159,労務比率,'報告書（事業主控）'!AX521,FALSE)),"",VLOOKUP(E159,労務比率,'報告書（事業主控）'!AX521,FALSE))</f>
        <v/>
      </c>
      <c r="H159" s="283" t="str">
        <f>IF(ISERROR(VLOOKUP(E159,労務比率,'報告書（事業主控）'!AX521+1,FALSE)),"",VLOOKUP(E159,労務比率,'報告書（事業主控）'!AX521+1,FALSE))</f>
        <v/>
      </c>
      <c r="I159" s="203">
        <f>'報告書（事業主控）'!AH522</f>
        <v>0</v>
      </c>
      <c r="J159" s="203">
        <f>'報告書（事業主控）'!AH521</f>
        <v>0</v>
      </c>
      <c r="K159" s="203">
        <f>'報告書（事業主控）'!AN521</f>
        <v>0</v>
      </c>
      <c r="L159" s="371">
        <f t="shared" si="26"/>
        <v>0</v>
      </c>
      <c r="M159" s="283">
        <f t="shared" si="28"/>
        <v>0</v>
      </c>
      <c r="N159" s="375">
        <f t="shared" si="27"/>
        <v>0</v>
      </c>
      <c r="O159" s="374">
        <f t="shared" si="29"/>
        <v>0</v>
      </c>
      <c r="P159" s="375"/>
      <c r="Q159" s="375"/>
      <c r="R159" s="375">
        <f>IF(AND(J159=0,C159&gt;=設定シート!E$85,C159&lt;=設定シート!G$85),1,0)</f>
        <v>0</v>
      </c>
    </row>
    <row r="160" spans="1:18" ht="15" customHeight="1">
      <c r="B160" s="203">
        <v>7</v>
      </c>
      <c r="C160" s="203" t="str">
        <f>'報告書（事業主控）'!AV523</f>
        <v/>
      </c>
      <c r="E160" s="203">
        <f>'報告書（事業主控）'!$F$529</f>
        <v>0</v>
      </c>
      <c r="F160" s="203" t="str">
        <f>'報告書（事業主控）'!AW523</f>
        <v>下</v>
      </c>
      <c r="G160" s="283" t="str">
        <f>IF(ISERROR(VLOOKUP(E160,労務比率,'報告書（事業主控）'!AX523,FALSE)),"",VLOOKUP(E160,労務比率,'報告書（事業主控）'!AX523,FALSE))</f>
        <v/>
      </c>
      <c r="H160" s="283" t="str">
        <f>IF(ISERROR(VLOOKUP(E160,労務比率,'報告書（事業主控）'!AX523+1,FALSE)),"",VLOOKUP(E160,労務比率,'報告書（事業主控）'!AX523+1,FALSE))</f>
        <v/>
      </c>
      <c r="I160" s="203">
        <f>'報告書（事業主控）'!AH524</f>
        <v>0</v>
      </c>
      <c r="J160" s="203">
        <f>'報告書（事業主控）'!AH523</f>
        <v>0</v>
      </c>
      <c r="K160" s="203">
        <f>'報告書（事業主控）'!AN523</f>
        <v>0</v>
      </c>
      <c r="L160" s="371">
        <f t="shared" si="26"/>
        <v>0</v>
      </c>
      <c r="M160" s="283">
        <f t="shared" si="28"/>
        <v>0</v>
      </c>
      <c r="N160" s="375">
        <f t="shared" si="27"/>
        <v>0</v>
      </c>
      <c r="O160" s="374">
        <f t="shared" si="29"/>
        <v>0</v>
      </c>
      <c r="P160" s="375"/>
      <c r="Q160" s="375"/>
      <c r="R160" s="375">
        <f>IF(AND(J160=0,C160&gt;=設定シート!E$85,C160&lt;=設定シート!G$85),1,0)</f>
        <v>0</v>
      </c>
    </row>
    <row r="161" spans="1:18" ht="15" customHeight="1">
      <c r="B161" s="203">
        <v>8</v>
      </c>
      <c r="C161" s="203" t="str">
        <f>'報告書（事業主控）'!AV525</f>
        <v/>
      </c>
      <c r="E161" s="203">
        <f>'報告書（事業主控）'!$F$529</f>
        <v>0</v>
      </c>
      <c r="F161" s="203" t="str">
        <f>'報告書（事業主控）'!AW525</f>
        <v>下</v>
      </c>
      <c r="G161" s="283" t="str">
        <f>IF(ISERROR(VLOOKUP(E161,労務比率,'報告書（事業主控）'!AX525,FALSE)),"",VLOOKUP(E161,労務比率,'報告書（事業主控）'!AX525,FALSE))</f>
        <v/>
      </c>
      <c r="H161" s="283" t="str">
        <f>IF(ISERROR(VLOOKUP(E161,労務比率,'報告書（事業主控）'!AX525+1,FALSE)),"",VLOOKUP(E161,労務比率,'報告書（事業主控）'!AX525+1,FALSE))</f>
        <v/>
      </c>
      <c r="I161" s="203">
        <f>'報告書（事業主控）'!AH526</f>
        <v>0</v>
      </c>
      <c r="J161" s="203">
        <f>'報告書（事業主控）'!AH525</f>
        <v>0</v>
      </c>
      <c r="K161" s="203">
        <f>'報告書（事業主控）'!AN525</f>
        <v>0</v>
      </c>
      <c r="L161" s="371">
        <f t="shared" si="26"/>
        <v>0</v>
      </c>
      <c r="M161" s="283">
        <f t="shared" si="28"/>
        <v>0</v>
      </c>
      <c r="N161" s="375">
        <f t="shared" si="27"/>
        <v>0</v>
      </c>
      <c r="O161" s="374">
        <f t="shared" si="29"/>
        <v>0</v>
      </c>
      <c r="P161" s="375"/>
      <c r="Q161" s="375"/>
      <c r="R161" s="375">
        <f>IF(AND(J161=0,C161&gt;=設定シート!E$85,C161&lt;=設定シート!G$85),1,0)</f>
        <v>0</v>
      </c>
    </row>
    <row r="162" spans="1:18" ht="15" customHeight="1">
      <c r="B162" s="203">
        <v>9</v>
      </c>
      <c r="C162" s="203" t="str">
        <f>'報告書（事業主控）'!AV527</f>
        <v/>
      </c>
      <c r="E162" s="203">
        <f>'報告書（事業主控）'!$F$529</f>
        <v>0</v>
      </c>
      <c r="F162" s="203" t="str">
        <f>'報告書（事業主控）'!AW527</f>
        <v>下</v>
      </c>
      <c r="G162" s="283" t="str">
        <f>IF(ISERROR(VLOOKUP(E162,労務比率,'報告書（事業主控）'!AX527,FALSE)),"",VLOOKUP(E162,労務比率,'報告書（事業主控）'!AX527,FALSE))</f>
        <v/>
      </c>
      <c r="H162" s="283" t="str">
        <f>IF(ISERROR(VLOOKUP(E162,労務比率,'報告書（事業主控）'!AX527+1,FALSE)),"",VLOOKUP(E162,労務比率,'報告書（事業主控）'!AX527+1,FALSE))</f>
        <v/>
      </c>
      <c r="I162" s="203">
        <f>'報告書（事業主控）'!AH528</f>
        <v>0</v>
      </c>
      <c r="J162" s="203">
        <f>'報告書（事業主控）'!AH527</f>
        <v>0</v>
      </c>
      <c r="K162" s="203">
        <f>'報告書（事業主控）'!AN527</f>
        <v>0</v>
      </c>
      <c r="L162" s="371">
        <f t="shared" si="26"/>
        <v>0</v>
      </c>
      <c r="M162" s="283">
        <f t="shared" si="28"/>
        <v>0</v>
      </c>
      <c r="N162" s="375">
        <f t="shared" si="27"/>
        <v>0</v>
      </c>
      <c r="O162" s="374">
        <f t="shared" si="29"/>
        <v>0</v>
      </c>
      <c r="P162" s="375"/>
      <c r="Q162" s="375"/>
      <c r="R162" s="375">
        <f>IF(AND(J162=0,C162&gt;=設定シート!E$85,C162&lt;=設定シート!G$85),1,0)</f>
        <v>0</v>
      </c>
    </row>
    <row r="163" spans="1:18" ht="15" customHeight="1">
      <c r="A163" s="203">
        <v>14</v>
      </c>
      <c r="B163" s="203">
        <v>1</v>
      </c>
      <c r="C163" s="203" t="str">
        <f>'報告書（事業主控）'!AV552</f>
        <v/>
      </c>
      <c r="E163" s="203">
        <f>'報告書（事業主控）'!$F$570</f>
        <v>0</v>
      </c>
      <c r="F163" s="203" t="str">
        <f>'報告書（事業主控）'!AW552</f>
        <v>下</v>
      </c>
      <c r="G163" s="283" t="str">
        <f>IF(ISERROR(VLOOKUP(E163,労務比率,'報告書（事業主控）'!AX552,FALSE)),"",VLOOKUP(E163,労務比率,'報告書（事業主控）'!AX552,FALSE))</f>
        <v/>
      </c>
      <c r="H163" s="283" t="str">
        <f>IF(ISERROR(VLOOKUP(E163,労務比率,'報告書（事業主控）'!AX552+1,FALSE)),"",VLOOKUP(E163,労務比率,'報告書（事業主控）'!AX552+1,FALSE))</f>
        <v/>
      </c>
      <c r="I163" s="203">
        <f>'報告書（事業主控）'!AH553</f>
        <v>0</v>
      </c>
      <c r="J163" s="203">
        <f>'報告書（事業主控）'!AH552</f>
        <v>0</v>
      </c>
      <c r="K163" s="203">
        <f>'報告書（事業主控）'!AN552</f>
        <v>0</v>
      </c>
      <c r="L163" s="371">
        <f t="shared" si="26"/>
        <v>0</v>
      </c>
      <c r="M163" s="283">
        <f t="shared" si="28"/>
        <v>0</v>
      </c>
      <c r="N163" s="375">
        <f t="shared" si="27"/>
        <v>0</v>
      </c>
      <c r="O163" s="374">
        <f t="shared" si="29"/>
        <v>0</v>
      </c>
      <c r="P163" s="375">
        <f>INT(SUMIF(O163:O171,0,I163:I171)*105/108)</f>
        <v>0</v>
      </c>
      <c r="Q163" s="378">
        <f>INT(P163*IF(COUNTIF(R163:R171,1)=0,0,SUMIF(R163:R171,1,G163:G171)/COUNTIF(R163:R171,1))/100)</f>
        <v>0</v>
      </c>
      <c r="R163" s="375">
        <f>IF(AND(J163=0,C163&gt;=設定シート!E$85,C163&lt;=設定シート!G$85),1,0)</f>
        <v>0</v>
      </c>
    </row>
    <row r="164" spans="1:18" ht="15" customHeight="1">
      <c r="B164" s="203">
        <v>2</v>
      </c>
      <c r="C164" s="203" t="str">
        <f>'報告書（事業主控）'!AV554</f>
        <v/>
      </c>
      <c r="E164" s="203">
        <f>'報告書（事業主控）'!$F$570</f>
        <v>0</v>
      </c>
      <c r="F164" s="203" t="str">
        <f>'報告書（事業主控）'!AW554</f>
        <v>下</v>
      </c>
      <c r="G164" s="283" t="str">
        <f>IF(ISERROR(VLOOKUP(E164,労務比率,'報告書（事業主控）'!AX554,FALSE)),"",VLOOKUP(E164,労務比率,'報告書（事業主控）'!AX554,FALSE))</f>
        <v/>
      </c>
      <c r="H164" s="283" t="str">
        <f>IF(ISERROR(VLOOKUP(E164,労務比率,'報告書（事業主控）'!AX554+1,FALSE)),"",VLOOKUP(E164,労務比率,'報告書（事業主控）'!AX554+1,FALSE))</f>
        <v/>
      </c>
      <c r="I164" s="203">
        <f>'報告書（事業主控）'!AH555</f>
        <v>0</v>
      </c>
      <c r="J164" s="203">
        <f>'報告書（事業主控）'!AH554</f>
        <v>0</v>
      </c>
      <c r="K164" s="203">
        <f>'報告書（事業主控）'!AN554</f>
        <v>0</v>
      </c>
      <c r="L164" s="371">
        <f t="shared" si="26"/>
        <v>0</v>
      </c>
      <c r="M164" s="283">
        <f t="shared" si="28"/>
        <v>0</v>
      </c>
      <c r="N164" s="375">
        <f t="shared" si="27"/>
        <v>0</v>
      </c>
      <c r="O164" s="374">
        <f t="shared" si="29"/>
        <v>0</v>
      </c>
      <c r="P164" s="375"/>
      <c r="Q164" s="375"/>
      <c r="R164" s="375">
        <f>IF(AND(J164=0,C164&gt;=設定シート!E$85,C164&lt;=設定シート!G$85),1,0)</f>
        <v>0</v>
      </c>
    </row>
    <row r="165" spans="1:18" ht="15" customHeight="1">
      <c r="B165" s="203">
        <v>3</v>
      </c>
      <c r="C165" s="203" t="str">
        <f>'報告書（事業主控）'!AV556</f>
        <v/>
      </c>
      <c r="E165" s="203">
        <f>'報告書（事業主控）'!$F$570</f>
        <v>0</v>
      </c>
      <c r="F165" s="203" t="str">
        <f>'報告書（事業主控）'!AW556</f>
        <v>下</v>
      </c>
      <c r="G165" s="283" t="str">
        <f>IF(ISERROR(VLOOKUP(E165,労務比率,'報告書（事業主控）'!AX556,FALSE)),"",VLOOKUP(E165,労務比率,'報告書（事業主控）'!AX556,FALSE))</f>
        <v/>
      </c>
      <c r="H165" s="283" t="str">
        <f>IF(ISERROR(VLOOKUP(E165,労務比率,'報告書（事業主控）'!AX556+1,FALSE)),"",VLOOKUP(E165,労務比率,'報告書（事業主控）'!AX556+1,FALSE))</f>
        <v/>
      </c>
      <c r="I165" s="203">
        <f>'報告書（事業主控）'!AH557</f>
        <v>0</v>
      </c>
      <c r="J165" s="203">
        <f>'報告書（事業主控）'!AH556</f>
        <v>0</v>
      </c>
      <c r="K165" s="203">
        <f>'報告書（事業主控）'!AN556</f>
        <v>0</v>
      </c>
      <c r="L165" s="371">
        <f t="shared" si="26"/>
        <v>0</v>
      </c>
      <c r="M165" s="283">
        <f t="shared" si="28"/>
        <v>0</v>
      </c>
      <c r="N165" s="375">
        <f t="shared" si="27"/>
        <v>0</v>
      </c>
      <c r="O165" s="374">
        <f t="shared" si="29"/>
        <v>0</v>
      </c>
      <c r="P165" s="375"/>
      <c r="Q165" s="375"/>
      <c r="R165" s="375">
        <f>IF(AND(J165=0,C165&gt;=設定シート!E$85,C165&lt;=設定シート!G$85),1,0)</f>
        <v>0</v>
      </c>
    </row>
    <row r="166" spans="1:18" ht="15" customHeight="1">
      <c r="B166" s="203">
        <v>4</v>
      </c>
      <c r="C166" s="203" t="str">
        <f>'報告書（事業主控）'!AV558</f>
        <v/>
      </c>
      <c r="E166" s="203">
        <f>'報告書（事業主控）'!$F$570</f>
        <v>0</v>
      </c>
      <c r="F166" s="203" t="str">
        <f>'報告書（事業主控）'!AW558</f>
        <v>下</v>
      </c>
      <c r="G166" s="283" t="str">
        <f>IF(ISERROR(VLOOKUP(E166,労務比率,'報告書（事業主控）'!AX558,FALSE)),"",VLOOKUP(E166,労務比率,'報告書（事業主控）'!AX558,FALSE))</f>
        <v/>
      </c>
      <c r="H166" s="283" t="str">
        <f>IF(ISERROR(VLOOKUP(E166,労務比率,'報告書（事業主控）'!AX558+1,FALSE)),"",VLOOKUP(E166,労務比率,'報告書（事業主控）'!AX558+1,FALSE))</f>
        <v/>
      </c>
      <c r="I166" s="203">
        <f>'報告書（事業主控）'!AH559</f>
        <v>0</v>
      </c>
      <c r="J166" s="203">
        <f>'報告書（事業主控）'!AH558</f>
        <v>0</v>
      </c>
      <c r="K166" s="203">
        <f>'報告書（事業主控）'!AN558</f>
        <v>0</v>
      </c>
      <c r="L166" s="371">
        <f t="shared" si="26"/>
        <v>0</v>
      </c>
      <c r="M166" s="283">
        <f t="shared" si="28"/>
        <v>0</v>
      </c>
      <c r="N166" s="375">
        <f t="shared" si="27"/>
        <v>0</v>
      </c>
      <c r="O166" s="374">
        <f t="shared" si="29"/>
        <v>0</v>
      </c>
      <c r="P166" s="375"/>
      <c r="Q166" s="375"/>
      <c r="R166" s="375">
        <f>IF(AND(J166=0,C166&gt;=設定シート!E$85,C166&lt;=設定シート!G$85),1,0)</f>
        <v>0</v>
      </c>
    </row>
    <row r="167" spans="1:18" ht="15" customHeight="1">
      <c r="B167" s="203">
        <v>5</v>
      </c>
      <c r="C167" s="203" t="str">
        <f>'報告書（事業主控）'!AV560</f>
        <v/>
      </c>
      <c r="E167" s="203">
        <f>'報告書（事業主控）'!$F$570</f>
        <v>0</v>
      </c>
      <c r="F167" s="203" t="str">
        <f>'報告書（事業主控）'!AW560</f>
        <v>下</v>
      </c>
      <c r="G167" s="283" t="str">
        <f>IF(ISERROR(VLOOKUP(E167,労務比率,'報告書（事業主控）'!AX560,FALSE)),"",VLOOKUP(E167,労務比率,'報告書（事業主控）'!AX560,FALSE))</f>
        <v/>
      </c>
      <c r="H167" s="283" t="str">
        <f>IF(ISERROR(VLOOKUP(E167,労務比率,'報告書（事業主控）'!AX560+1,FALSE)),"",VLOOKUP(E167,労務比率,'報告書（事業主控）'!AX560+1,FALSE))</f>
        <v/>
      </c>
      <c r="I167" s="203">
        <f>'報告書（事業主控）'!AH561</f>
        <v>0</v>
      </c>
      <c r="J167" s="203">
        <f>'報告書（事業主控）'!AH560</f>
        <v>0</v>
      </c>
      <c r="K167" s="203">
        <f>'報告書（事業主控）'!AN560</f>
        <v>0</v>
      </c>
      <c r="L167" s="371">
        <f t="shared" si="26"/>
        <v>0</v>
      </c>
      <c r="M167" s="283">
        <f t="shared" si="28"/>
        <v>0</v>
      </c>
      <c r="N167" s="375">
        <f t="shared" si="27"/>
        <v>0</v>
      </c>
      <c r="O167" s="374">
        <f t="shared" si="29"/>
        <v>0</v>
      </c>
      <c r="P167" s="375"/>
      <c r="Q167" s="375"/>
      <c r="R167" s="375">
        <f>IF(AND(J167=0,C167&gt;=設定シート!E$85,C167&lt;=設定シート!G$85),1,0)</f>
        <v>0</v>
      </c>
    </row>
    <row r="168" spans="1:18" ht="15" customHeight="1">
      <c r="B168" s="203">
        <v>6</v>
      </c>
      <c r="C168" s="203" t="str">
        <f>'報告書（事業主控）'!AV562</f>
        <v/>
      </c>
      <c r="E168" s="203">
        <f>'報告書（事業主控）'!$F$570</f>
        <v>0</v>
      </c>
      <c r="F168" s="203" t="str">
        <f>'報告書（事業主控）'!AW562</f>
        <v>下</v>
      </c>
      <c r="G168" s="283" t="str">
        <f>IF(ISERROR(VLOOKUP(E168,労務比率,'報告書（事業主控）'!AX562,FALSE)),"",VLOOKUP(E168,労務比率,'報告書（事業主控）'!AX562,FALSE))</f>
        <v/>
      </c>
      <c r="H168" s="283" t="str">
        <f>IF(ISERROR(VLOOKUP(E168,労務比率,'報告書（事業主控）'!AX562+1,FALSE)),"",VLOOKUP(E168,労務比率,'報告書（事業主控）'!AX562+1,FALSE))</f>
        <v/>
      </c>
      <c r="I168" s="203">
        <f>'報告書（事業主控）'!AH563</f>
        <v>0</v>
      </c>
      <c r="J168" s="203">
        <f>'報告書（事業主控）'!AH562</f>
        <v>0</v>
      </c>
      <c r="K168" s="203">
        <f>'報告書（事業主控）'!AN562</f>
        <v>0</v>
      </c>
      <c r="L168" s="371">
        <f t="shared" si="26"/>
        <v>0</v>
      </c>
      <c r="M168" s="283">
        <f t="shared" si="28"/>
        <v>0</v>
      </c>
      <c r="N168" s="375">
        <f t="shared" si="27"/>
        <v>0</v>
      </c>
      <c r="O168" s="374">
        <f t="shared" si="29"/>
        <v>0</v>
      </c>
      <c r="P168" s="375"/>
      <c r="Q168" s="375"/>
      <c r="R168" s="375">
        <f>IF(AND(J168=0,C168&gt;=設定シート!E$85,C168&lt;=設定シート!G$85),1,0)</f>
        <v>0</v>
      </c>
    </row>
    <row r="169" spans="1:18" ht="15" customHeight="1">
      <c r="B169" s="203">
        <v>7</v>
      </c>
      <c r="C169" s="203" t="str">
        <f>'報告書（事業主控）'!AV564</f>
        <v/>
      </c>
      <c r="E169" s="203">
        <f>'報告書（事業主控）'!$F$570</f>
        <v>0</v>
      </c>
      <c r="F169" s="203" t="str">
        <f>'報告書（事業主控）'!AW564</f>
        <v>下</v>
      </c>
      <c r="G169" s="283" t="str">
        <f>IF(ISERROR(VLOOKUP(E169,労務比率,'報告書（事業主控）'!AX564,FALSE)),"",VLOOKUP(E169,労務比率,'報告書（事業主控）'!AX564,FALSE))</f>
        <v/>
      </c>
      <c r="H169" s="283" t="str">
        <f>IF(ISERROR(VLOOKUP(E169,労務比率,'報告書（事業主控）'!AX564+1,FALSE)),"",VLOOKUP(E169,労務比率,'報告書（事業主控）'!AX564+1,FALSE))</f>
        <v/>
      </c>
      <c r="I169" s="203">
        <f>'報告書（事業主控）'!AH565</f>
        <v>0</v>
      </c>
      <c r="J169" s="203">
        <f>'報告書（事業主控）'!AH564</f>
        <v>0</v>
      </c>
      <c r="K169" s="203">
        <f>'報告書（事業主控）'!AN564</f>
        <v>0</v>
      </c>
      <c r="L169" s="371">
        <f t="shared" si="26"/>
        <v>0</v>
      </c>
      <c r="M169" s="283">
        <f t="shared" si="28"/>
        <v>0</v>
      </c>
      <c r="N169" s="375">
        <f t="shared" si="27"/>
        <v>0</v>
      </c>
      <c r="O169" s="374">
        <f t="shared" si="29"/>
        <v>0</v>
      </c>
      <c r="P169" s="375"/>
      <c r="Q169" s="375"/>
      <c r="R169" s="375">
        <f>IF(AND(J169=0,C169&gt;=設定シート!E$85,C169&lt;=設定シート!G$85),1,0)</f>
        <v>0</v>
      </c>
    </row>
    <row r="170" spans="1:18" ht="15" customHeight="1">
      <c r="B170" s="203">
        <v>8</v>
      </c>
      <c r="C170" s="203" t="str">
        <f>'報告書（事業主控）'!AV566</f>
        <v/>
      </c>
      <c r="E170" s="203">
        <f>'報告書（事業主控）'!$F$570</f>
        <v>0</v>
      </c>
      <c r="F170" s="203" t="str">
        <f>'報告書（事業主控）'!AW566</f>
        <v>下</v>
      </c>
      <c r="G170" s="283" t="str">
        <f>IF(ISERROR(VLOOKUP(E170,労務比率,'報告書（事業主控）'!AX566,FALSE)),"",VLOOKUP(E170,労務比率,'報告書（事業主控）'!AX566,FALSE))</f>
        <v/>
      </c>
      <c r="H170" s="283" t="str">
        <f>IF(ISERROR(VLOOKUP(E170,労務比率,'報告書（事業主控）'!AX566+1,FALSE)),"",VLOOKUP(E170,労務比率,'報告書（事業主控）'!AX566+1,FALSE))</f>
        <v/>
      </c>
      <c r="I170" s="203">
        <f>'報告書（事業主控）'!AH567</f>
        <v>0</v>
      </c>
      <c r="J170" s="203">
        <f>'報告書（事業主控）'!AH566</f>
        <v>0</v>
      </c>
      <c r="K170" s="203">
        <f>'報告書（事業主控）'!AN566</f>
        <v>0</v>
      </c>
      <c r="L170" s="371">
        <f t="shared" si="26"/>
        <v>0</v>
      </c>
      <c r="M170" s="283">
        <f t="shared" si="28"/>
        <v>0</v>
      </c>
      <c r="N170" s="375">
        <f t="shared" si="27"/>
        <v>0</v>
      </c>
      <c r="O170" s="374">
        <f t="shared" si="29"/>
        <v>0</v>
      </c>
      <c r="P170" s="375"/>
      <c r="Q170" s="375"/>
      <c r="R170" s="375">
        <f>IF(AND(J170=0,C170&gt;=設定シート!E$85,C170&lt;=設定シート!G$85),1,0)</f>
        <v>0</v>
      </c>
    </row>
    <row r="171" spans="1:18" ht="15" customHeight="1">
      <c r="B171" s="203">
        <v>9</v>
      </c>
      <c r="C171" s="203" t="str">
        <f>'報告書（事業主控）'!AV568</f>
        <v/>
      </c>
      <c r="E171" s="203">
        <f>'報告書（事業主控）'!$F$570</f>
        <v>0</v>
      </c>
      <c r="F171" s="203" t="str">
        <f>'報告書（事業主控）'!AW568</f>
        <v>下</v>
      </c>
      <c r="G171" s="283" t="str">
        <f>IF(ISERROR(VLOOKUP(E171,労務比率,'報告書（事業主控）'!AX568,FALSE)),"",VLOOKUP(E171,労務比率,'報告書（事業主控）'!AX568,FALSE))</f>
        <v/>
      </c>
      <c r="H171" s="283" t="str">
        <f>IF(ISERROR(VLOOKUP(E171,労務比率,'報告書（事業主控）'!AX568+1,FALSE)),"",VLOOKUP(E171,労務比率,'報告書（事業主控）'!AX568+1,FALSE))</f>
        <v/>
      </c>
      <c r="I171" s="203">
        <f>'報告書（事業主控）'!AH569</f>
        <v>0</v>
      </c>
      <c r="J171" s="203">
        <f>'報告書（事業主控）'!AH568</f>
        <v>0</v>
      </c>
      <c r="K171" s="203">
        <f>'報告書（事業主控）'!AN568</f>
        <v>0</v>
      </c>
      <c r="L171" s="371">
        <f t="shared" si="26"/>
        <v>0</v>
      </c>
      <c r="M171" s="283">
        <f t="shared" si="28"/>
        <v>0</v>
      </c>
      <c r="N171" s="375">
        <f t="shared" si="27"/>
        <v>0</v>
      </c>
      <c r="O171" s="374">
        <f t="shared" si="29"/>
        <v>0</v>
      </c>
      <c r="P171" s="375"/>
      <c r="Q171" s="375"/>
      <c r="R171" s="375">
        <f>IF(AND(J171=0,C171&gt;=設定シート!E$85,C171&lt;=設定シート!G$85),1,0)</f>
        <v>0</v>
      </c>
    </row>
    <row r="172" spans="1:18" ht="15" customHeight="1">
      <c r="A172" s="203">
        <v>15</v>
      </c>
      <c r="B172" s="203">
        <v>1</v>
      </c>
      <c r="C172" s="203" t="str">
        <f>'報告書（事業主控）'!AV593</f>
        <v/>
      </c>
      <c r="E172" s="203">
        <f>'報告書（事業主控）'!$F$611</f>
        <v>0</v>
      </c>
      <c r="F172" s="203" t="str">
        <f>'報告書（事業主控）'!AW593</f>
        <v>下</v>
      </c>
      <c r="G172" s="283" t="str">
        <f>IF(ISERROR(VLOOKUP(E172,労務比率,'報告書（事業主控）'!AX593,FALSE)),"",VLOOKUP(E172,労務比率,'報告書（事業主控）'!AX593,FALSE))</f>
        <v/>
      </c>
      <c r="H172" s="283" t="str">
        <f>IF(ISERROR(VLOOKUP(E172,労務比率,'報告書（事業主控）'!AX593+1,FALSE)),"",VLOOKUP(E172,労務比率,'報告書（事業主控）'!AX593+1,FALSE))</f>
        <v/>
      </c>
      <c r="I172" s="203">
        <f>'報告書（事業主控）'!AH594</f>
        <v>0</v>
      </c>
      <c r="J172" s="203">
        <f>'報告書（事業主控）'!AH593</f>
        <v>0</v>
      </c>
      <c r="K172" s="203">
        <f>'報告書（事業主控）'!AN593</f>
        <v>0</v>
      </c>
      <c r="L172" s="371">
        <f t="shared" si="26"/>
        <v>0</v>
      </c>
      <c r="M172" s="283">
        <f t="shared" si="28"/>
        <v>0</v>
      </c>
      <c r="N172" s="375">
        <f t="shared" si="27"/>
        <v>0</v>
      </c>
      <c r="O172" s="374">
        <f t="shared" si="29"/>
        <v>0</v>
      </c>
      <c r="P172" s="375">
        <f>INT(SUMIF(O172:O180,0,I172:I180)*105/108)</f>
        <v>0</v>
      </c>
      <c r="Q172" s="378">
        <f>INT(P172*IF(COUNTIF(R172:R180,1)=0,0,SUMIF(R172:R180,1,G172:G180)/COUNTIF(R172:R180,1))/100)</f>
        <v>0</v>
      </c>
      <c r="R172" s="375">
        <f>IF(AND(J172=0,C172&gt;=設定シート!E$85,C172&lt;=設定シート!G$85),1,0)</f>
        <v>0</v>
      </c>
    </row>
    <row r="173" spans="1:18" ht="15" customHeight="1">
      <c r="B173" s="203">
        <v>2</v>
      </c>
      <c r="C173" s="203" t="str">
        <f>'報告書（事業主控）'!AV595</f>
        <v/>
      </c>
      <c r="E173" s="203">
        <f>'報告書（事業主控）'!$F$611</f>
        <v>0</v>
      </c>
      <c r="F173" s="203" t="str">
        <f>'報告書（事業主控）'!AW595</f>
        <v>下</v>
      </c>
      <c r="G173" s="283" t="str">
        <f>IF(ISERROR(VLOOKUP(E173,労務比率,'報告書（事業主控）'!AX595,FALSE)),"",VLOOKUP(E173,労務比率,'報告書（事業主控）'!AX595,FALSE))</f>
        <v/>
      </c>
      <c r="H173" s="283" t="str">
        <f>IF(ISERROR(VLOOKUP(E173,労務比率,'報告書（事業主控）'!AX595+1,FALSE)),"",VLOOKUP(E173,労務比率,'報告書（事業主控）'!AX595+1,FALSE))</f>
        <v/>
      </c>
      <c r="I173" s="203">
        <f>'報告書（事業主控）'!AH596</f>
        <v>0</v>
      </c>
      <c r="J173" s="203">
        <f>'報告書（事業主控）'!AH595</f>
        <v>0</v>
      </c>
      <c r="K173" s="203">
        <f>'報告書（事業主控）'!AN595</f>
        <v>0</v>
      </c>
      <c r="L173" s="371">
        <f t="shared" si="26"/>
        <v>0</v>
      </c>
      <c r="M173" s="283">
        <f t="shared" si="28"/>
        <v>0</v>
      </c>
      <c r="N173" s="375">
        <f t="shared" si="27"/>
        <v>0</v>
      </c>
      <c r="O173" s="374">
        <f t="shared" si="29"/>
        <v>0</v>
      </c>
      <c r="P173" s="375"/>
      <c r="Q173" s="375"/>
      <c r="R173" s="375">
        <f>IF(AND(J173=0,C173&gt;=設定シート!E$85,C173&lt;=設定シート!G$85),1,0)</f>
        <v>0</v>
      </c>
    </row>
    <row r="174" spans="1:18" ht="15" customHeight="1">
      <c r="B174" s="203">
        <v>3</v>
      </c>
      <c r="C174" s="203" t="str">
        <f>'報告書（事業主控）'!AV597</f>
        <v/>
      </c>
      <c r="E174" s="203">
        <f>'報告書（事業主控）'!$F$611</f>
        <v>0</v>
      </c>
      <c r="F174" s="203" t="str">
        <f>'報告書（事業主控）'!AW597</f>
        <v>下</v>
      </c>
      <c r="G174" s="283" t="str">
        <f>IF(ISERROR(VLOOKUP(E174,労務比率,'報告書（事業主控）'!AX597,FALSE)),"",VLOOKUP(E174,労務比率,'報告書（事業主控）'!AX597,FALSE))</f>
        <v/>
      </c>
      <c r="H174" s="283" t="str">
        <f>IF(ISERROR(VLOOKUP(E174,労務比率,'報告書（事業主控）'!AX597+1,FALSE)),"",VLOOKUP(E174,労務比率,'報告書（事業主控）'!AX597+1,FALSE))</f>
        <v/>
      </c>
      <c r="I174" s="203">
        <f>'報告書（事業主控）'!AH598</f>
        <v>0</v>
      </c>
      <c r="J174" s="203">
        <f>'報告書（事業主控）'!AH597</f>
        <v>0</v>
      </c>
      <c r="K174" s="203">
        <f>'報告書（事業主控）'!AN597</f>
        <v>0</v>
      </c>
      <c r="L174" s="371">
        <f t="shared" si="26"/>
        <v>0</v>
      </c>
      <c r="M174" s="283">
        <f t="shared" si="28"/>
        <v>0</v>
      </c>
      <c r="N174" s="375">
        <f t="shared" si="27"/>
        <v>0</v>
      </c>
      <c r="O174" s="374">
        <f t="shared" si="29"/>
        <v>0</v>
      </c>
      <c r="P174" s="375"/>
      <c r="Q174" s="375"/>
      <c r="R174" s="375">
        <f>IF(AND(J174=0,C174&gt;=設定シート!E$85,C174&lt;=設定シート!G$85),1,0)</f>
        <v>0</v>
      </c>
    </row>
    <row r="175" spans="1:18" ht="15" customHeight="1">
      <c r="B175" s="203">
        <v>4</v>
      </c>
      <c r="C175" s="203" t="str">
        <f>'報告書（事業主控）'!AV599</f>
        <v/>
      </c>
      <c r="E175" s="203">
        <f>'報告書（事業主控）'!$F$611</f>
        <v>0</v>
      </c>
      <c r="F175" s="203" t="str">
        <f>'報告書（事業主控）'!AW599</f>
        <v>下</v>
      </c>
      <c r="G175" s="283" t="str">
        <f>IF(ISERROR(VLOOKUP(E175,労務比率,'報告書（事業主控）'!AX599,FALSE)),"",VLOOKUP(E175,労務比率,'報告書（事業主控）'!AX599,FALSE))</f>
        <v/>
      </c>
      <c r="H175" s="283" t="str">
        <f>IF(ISERROR(VLOOKUP(E175,労務比率,'報告書（事業主控）'!AX599+1,FALSE)),"",VLOOKUP(E175,労務比率,'報告書（事業主控）'!AX599+1,FALSE))</f>
        <v/>
      </c>
      <c r="I175" s="203">
        <f>'報告書（事業主控）'!AH600</f>
        <v>0</v>
      </c>
      <c r="J175" s="203">
        <f>'報告書（事業主控）'!AH599</f>
        <v>0</v>
      </c>
      <c r="K175" s="203">
        <f>'報告書（事業主控）'!AN599</f>
        <v>0</v>
      </c>
      <c r="L175" s="371">
        <f t="shared" si="26"/>
        <v>0</v>
      </c>
      <c r="M175" s="283">
        <f t="shared" si="28"/>
        <v>0</v>
      </c>
      <c r="N175" s="375">
        <f t="shared" si="27"/>
        <v>0</v>
      </c>
      <c r="O175" s="374">
        <f t="shared" si="29"/>
        <v>0</v>
      </c>
      <c r="P175" s="375"/>
      <c r="Q175" s="375"/>
      <c r="R175" s="375">
        <f>IF(AND(J175=0,C175&gt;=設定シート!E$85,C175&lt;=設定シート!G$85),1,0)</f>
        <v>0</v>
      </c>
    </row>
    <row r="176" spans="1:18" ht="15" customHeight="1">
      <c r="B176" s="203">
        <v>5</v>
      </c>
      <c r="C176" s="203" t="str">
        <f>'報告書（事業主控）'!AV601</f>
        <v/>
      </c>
      <c r="E176" s="203">
        <f>'報告書（事業主控）'!$F$611</f>
        <v>0</v>
      </c>
      <c r="F176" s="203" t="str">
        <f>'報告書（事業主控）'!AW601</f>
        <v>下</v>
      </c>
      <c r="G176" s="283" t="str">
        <f>IF(ISERROR(VLOOKUP(E176,労務比率,'報告書（事業主控）'!AX601,FALSE)),"",VLOOKUP(E176,労務比率,'報告書（事業主控）'!AX601,FALSE))</f>
        <v/>
      </c>
      <c r="H176" s="283" t="str">
        <f>IF(ISERROR(VLOOKUP(E176,労務比率,'報告書（事業主控）'!AX601+1,FALSE)),"",VLOOKUP(E176,労務比率,'報告書（事業主控）'!AX601+1,FALSE))</f>
        <v/>
      </c>
      <c r="I176" s="203">
        <f>'報告書（事業主控）'!AH602</f>
        <v>0</v>
      </c>
      <c r="J176" s="203">
        <f>'報告書（事業主控）'!AH601</f>
        <v>0</v>
      </c>
      <c r="K176" s="203">
        <f>'報告書（事業主控）'!AN601</f>
        <v>0</v>
      </c>
      <c r="L176" s="371">
        <f t="shared" si="26"/>
        <v>0</v>
      </c>
      <c r="M176" s="283">
        <f t="shared" si="28"/>
        <v>0</v>
      </c>
      <c r="N176" s="375">
        <f t="shared" si="27"/>
        <v>0</v>
      </c>
      <c r="O176" s="374">
        <f t="shared" si="29"/>
        <v>0</v>
      </c>
      <c r="P176" s="375"/>
      <c r="Q176" s="375"/>
      <c r="R176" s="375">
        <f>IF(AND(J176=0,C176&gt;=設定シート!E$85,C176&lt;=設定シート!G$85),1,0)</f>
        <v>0</v>
      </c>
    </row>
    <row r="177" spans="1:18" ht="15" customHeight="1">
      <c r="B177" s="203">
        <v>6</v>
      </c>
      <c r="C177" s="203" t="str">
        <f>'報告書（事業主控）'!AV603</f>
        <v/>
      </c>
      <c r="E177" s="203">
        <f>'報告書（事業主控）'!$F$611</f>
        <v>0</v>
      </c>
      <c r="F177" s="203" t="str">
        <f>'報告書（事業主控）'!AW603</f>
        <v>下</v>
      </c>
      <c r="G177" s="283" t="str">
        <f>IF(ISERROR(VLOOKUP(E177,労務比率,'報告書（事業主控）'!AX603,FALSE)),"",VLOOKUP(E177,労務比率,'報告書（事業主控）'!AX603,FALSE))</f>
        <v/>
      </c>
      <c r="H177" s="283" t="str">
        <f>IF(ISERROR(VLOOKUP(E177,労務比率,'報告書（事業主控）'!AX603+1,FALSE)),"",VLOOKUP(E177,労務比率,'報告書（事業主控）'!AX603+1,FALSE))</f>
        <v/>
      </c>
      <c r="I177" s="203">
        <f>'報告書（事業主控）'!AH604</f>
        <v>0</v>
      </c>
      <c r="J177" s="203">
        <f>'報告書（事業主控）'!AH603</f>
        <v>0</v>
      </c>
      <c r="K177" s="203">
        <f>'報告書（事業主控）'!AN603</f>
        <v>0</v>
      </c>
      <c r="L177" s="371">
        <f t="shared" si="26"/>
        <v>0</v>
      </c>
      <c r="M177" s="283">
        <f t="shared" si="28"/>
        <v>0</v>
      </c>
      <c r="N177" s="375">
        <f t="shared" si="27"/>
        <v>0</v>
      </c>
      <c r="O177" s="374">
        <f t="shared" si="29"/>
        <v>0</v>
      </c>
      <c r="P177" s="375"/>
      <c r="Q177" s="375"/>
      <c r="R177" s="375">
        <f>IF(AND(J177=0,C177&gt;=設定シート!E$85,C177&lt;=設定シート!G$85),1,0)</f>
        <v>0</v>
      </c>
    </row>
    <row r="178" spans="1:18" ht="15" customHeight="1">
      <c r="B178" s="203">
        <v>7</v>
      </c>
      <c r="C178" s="203" t="str">
        <f>'報告書（事業主控）'!AV605</f>
        <v/>
      </c>
      <c r="E178" s="203">
        <f>'報告書（事業主控）'!$F$611</f>
        <v>0</v>
      </c>
      <c r="F178" s="203" t="str">
        <f>'報告書（事業主控）'!AW605</f>
        <v>下</v>
      </c>
      <c r="G178" s="283" t="str">
        <f>IF(ISERROR(VLOOKUP(E178,労務比率,'報告書（事業主控）'!AX605,FALSE)),"",VLOOKUP(E178,労務比率,'報告書（事業主控）'!AX605,FALSE))</f>
        <v/>
      </c>
      <c r="H178" s="283" t="str">
        <f>IF(ISERROR(VLOOKUP(E178,労務比率,'報告書（事業主控）'!AX605+1,FALSE)),"",VLOOKUP(E178,労務比率,'報告書（事業主控）'!AX605+1,FALSE))</f>
        <v/>
      </c>
      <c r="I178" s="203">
        <f>'報告書（事業主控）'!AH606</f>
        <v>0</v>
      </c>
      <c r="J178" s="203">
        <f>'報告書（事業主控）'!AH605</f>
        <v>0</v>
      </c>
      <c r="K178" s="203">
        <f>'報告書（事業主控）'!AN605</f>
        <v>0</v>
      </c>
      <c r="L178" s="371">
        <f t="shared" si="26"/>
        <v>0</v>
      </c>
      <c r="M178" s="283">
        <f t="shared" si="28"/>
        <v>0</v>
      </c>
      <c r="N178" s="375">
        <f t="shared" si="27"/>
        <v>0</v>
      </c>
      <c r="O178" s="374">
        <f t="shared" si="29"/>
        <v>0</v>
      </c>
      <c r="P178" s="375"/>
      <c r="Q178" s="375"/>
      <c r="R178" s="375">
        <f>IF(AND(J178=0,C178&gt;=設定シート!E$85,C178&lt;=設定シート!G$85),1,0)</f>
        <v>0</v>
      </c>
    </row>
    <row r="179" spans="1:18" ht="15" customHeight="1">
      <c r="B179" s="203">
        <v>8</v>
      </c>
      <c r="C179" s="203" t="str">
        <f>'報告書（事業主控）'!AV607</f>
        <v/>
      </c>
      <c r="E179" s="203">
        <f>'報告書（事業主控）'!$F$611</f>
        <v>0</v>
      </c>
      <c r="F179" s="203" t="str">
        <f>'報告書（事業主控）'!AW607</f>
        <v>下</v>
      </c>
      <c r="G179" s="283" t="str">
        <f>IF(ISERROR(VLOOKUP(E179,労務比率,'報告書（事業主控）'!AX607,FALSE)),"",VLOOKUP(E179,労務比率,'報告書（事業主控）'!AX607,FALSE))</f>
        <v/>
      </c>
      <c r="H179" s="283" t="str">
        <f>IF(ISERROR(VLOOKUP(E179,労務比率,'報告書（事業主控）'!AX607+1,FALSE)),"",VLOOKUP(E179,労務比率,'報告書（事業主控）'!AX607+1,FALSE))</f>
        <v/>
      </c>
      <c r="I179" s="203">
        <f>'報告書（事業主控）'!AH608</f>
        <v>0</v>
      </c>
      <c r="J179" s="203">
        <f>'報告書（事業主控）'!AH607</f>
        <v>0</v>
      </c>
      <c r="K179" s="203">
        <f>'報告書（事業主控）'!AN607</f>
        <v>0</v>
      </c>
      <c r="L179" s="371">
        <f t="shared" ref="L179:L242" si="30">IF(ISERROR(INT((ROUNDDOWN(I179*G179/100,0)+K179)/1000)),0,INT((ROUNDDOWN(I179*G179/100,0)+K179)/1000))</f>
        <v>0</v>
      </c>
      <c r="M179" s="283">
        <f t="shared" si="28"/>
        <v>0</v>
      </c>
      <c r="N179" s="375">
        <f t="shared" ref="N179:N242" si="31">IF(R179=1,0,I179)</f>
        <v>0</v>
      </c>
      <c r="O179" s="374">
        <f t="shared" si="29"/>
        <v>0</v>
      </c>
      <c r="P179" s="375"/>
      <c r="Q179" s="375"/>
      <c r="R179" s="375">
        <f>IF(AND(J179=0,C179&gt;=設定シート!E$85,C179&lt;=設定シート!G$85),1,0)</f>
        <v>0</v>
      </c>
    </row>
    <row r="180" spans="1:18" ht="15" customHeight="1">
      <c r="B180" s="203">
        <v>9</v>
      </c>
      <c r="C180" s="203" t="str">
        <f>'報告書（事業主控）'!AV609</f>
        <v/>
      </c>
      <c r="E180" s="203">
        <f>'報告書（事業主控）'!$F$611</f>
        <v>0</v>
      </c>
      <c r="F180" s="203" t="str">
        <f>'報告書（事業主控）'!AW609</f>
        <v>下</v>
      </c>
      <c r="G180" s="283" t="str">
        <f>IF(ISERROR(VLOOKUP(E180,労務比率,'報告書（事業主控）'!AX609,FALSE)),"",VLOOKUP(E180,労務比率,'報告書（事業主控）'!AX609,FALSE))</f>
        <v/>
      </c>
      <c r="H180" s="283" t="str">
        <f>IF(ISERROR(VLOOKUP(E180,労務比率,'報告書（事業主控）'!AX609+1,FALSE)),"",VLOOKUP(E180,労務比率,'報告書（事業主控）'!AX609+1,FALSE))</f>
        <v/>
      </c>
      <c r="I180" s="203">
        <f>'報告書（事業主控）'!AH610</f>
        <v>0</v>
      </c>
      <c r="J180" s="203">
        <f>'報告書（事業主控）'!AH609</f>
        <v>0</v>
      </c>
      <c r="K180" s="203">
        <f>'報告書（事業主控）'!AN609</f>
        <v>0</v>
      </c>
      <c r="L180" s="371">
        <f t="shared" si="30"/>
        <v>0</v>
      </c>
      <c r="M180" s="283">
        <f t="shared" si="28"/>
        <v>0</v>
      </c>
      <c r="N180" s="375">
        <f t="shared" si="31"/>
        <v>0</v>
      </c>
      <c r="O180" s="374">
        <f t="shared" si="29"/>
        <v>0</v>
      </c>
      <c r="P180" s="375"/>
      <c r="Q180" s="375"/>
      <c r="R180" s="375">
        <f>IF(AND(J180=0,C180&gt;=設定シート!E$85,C180&lt;=設定シート!G$85),1,0)</f>
        <v>0</v>
      </c>
    </row>
    <row r="181" spans="1:18" ht="15" customHeight="1">
      <c r="A181" s="203">
        <v>16</v>
      </c>
      <c r="B181" s="203">
        <v>1</v>
      </c>
      <c r="C181" s="203" t="str">
        <f>'報告書（事業主控）'!AV634</f>
        <v/>
      </c>
      <c r="E181" s="203">
        <f>'報告書（事業主控）'!$F$652</f>
        <v>0</v>
      </c>
      <c r="F181" s="203" t="str">
        <f>'報告書（事業主控）'!AW634</f>
        <v>下</v>
      </c>
      <c r="G181" s="283" t="str">
        <f>IF(ISERROR(VLOOKUP(E181,労務比率,'報告書（事業主控）'!AX634,FALSE)),"",VLOOKUP(E181,労務比率,'報告書（事業主控）'!AX634,FALSE))</f>
        <v/>
      </c>
      <c r="H181" s="283" t="str">
        <f>IF(ISERROR(VLOOKUP(E181,労務比率,'報告書（事業主控）'!AX634+1,FALSE)),"",VLOOKUP(E181,労務比率,'報告書（事業主控）'!AX634+1,FALSE))</f>
        <v/>
      </c>
      <c r="I181" s="203">
        <f>'報告書（事業主控）'!AH635</f>
        <v>0</v>
      </c>
      <c r="J181" s="203">
        <f>'報告書（事業主控）'!AH634</f>
        <v>0</v>
      </c>
      <c r="K181" s="203">
        <f>'報告書（事業主控）'!AN634</f>
        <v>0</v>
      </c>
      <c r="L181" s="371">
        <f t="shared" si="30"/>
        <v>0</v>
      </c>
      <c r="M181" s="283">
        <f t="shared" si="28"/>
        <v>0</v>
      </c>
      <c r="N181" s="375">
        <f t="shared" si="31"/>
        <v>0</v>
      </c>
      <c r="O181" s="374">
        <f t="shared" si="29"/>
        <v>0</v>
      </c>
      <c r="P181" s="375">
        <f>INT(SUMIF(O181:O189,0,I181:I189)*105/108)</f>
        <v>0</v>
      </c>
      <c r="Q181" s="378">
        <f>INT(P181*IF(COUNTIF(R181:R189,1)=0,0,SUMIF(R181:R189,1,G181:G189)/COUNTIF(R181:R189,1))/100)</f>
        <v>0</v>
      </c>
      <c r="R181" s="375">
        <f>IF(AND(J181=0,C181&gt;=設定シート!E$85,C181&lt;=設定シート!G$85),1,0)</f>
        <v>0</v>
      </c>
    </row>
    <row r="182" spans="1:18" ht="15" customHeight="1">
      <c r="B182" s="203">
        <v>2</v>
      </c>
      <c r="C182" s="203" t="str">
        <f>'報告書（事業主控）'!AV636</f>
        <v/>
      </c>
      <c r="E182" s="203">
        <f>'報告書（事業主控）'!$F$652</f>
        <v>0</v>
      </c>
      <c r="F182" s="203" t="str">
        <f>'報告書（事業主控）'!AW636</f>
        <v>下</v>
      </c>
      <c r="G182" s="283" t="str">
        <f>IF(ISERROR(VLOOKUP(E182,労務比率,'報告書（事業主控）'!AX636,FALSE)),"",VLOOKUP(E182,労務比率,'報告書（事業主控）'!AX636,FALSE))</f>
        <v/>
      </c>
      <c r="H182" s="283" t="str">
        <f>IF(ISERROR(VLOOKUP(E182,労務比率,'報告書（事業主控）'!AX636+1,FALSE)),"",VLOOKUP(E182,労務比率,'報告書（事業主控）'!AX636+1,FALSE))</f>
        <v/>
      </c>
      <c r="I182" s="203">
        <f>'報告書（事業主控）'!AH637</f>
        <v>0</v>
      </c>
      <c r="J182" s="203">
        <f>'報告書（事業主控）'!AH636</f>
        <v>0</v>
      </c>
      <c r="K182" s="203">
        <f>'報告書（事業主控）'!AN636</f>
        <v>0</v>
      </c>
      <c r="L182" s="371">
        <f t="shared" si="30"/>
        <v>0</v>
      </c>
      <c r="M182" s="283">
        <f t="shared" si="28"/>
        <v>0</v>
      </c>
      <c r="N182" s="375">
        <f t="shared" si="31"/>
        <v>0</v>
      </c>
      <c r="O182" s="374">
        <f t="shared" si="29"/>
        <v>0</v>
      </c>
      <c r="P182" s="375"/>
      <c r="Q182" s="375"/>
      <c r="R182" s="375">
        <f>IF(AND(J182=0,C182&gt;=設定シート!E$85,C182&lt;=設定シート!G$85),1,0)</f>
        <v>0</v>
      </c>
    </row>
    <row r="183" spans="1:18" ht="15" customHeight="1">
      <c r="B183" s="203">
        <v>3</v>
      </c>
      <c r="C183" s="203" t="str">
        <f>'報告書（事業主控）'!AV638</f>
        <v/>
      </c>
      <c r="E183" s="203">
        <f>'報告書（事業主控）'!$F$652</f>
        <v>0</v>
      </c>
      <c r="F183" s="203" t="str">
        <f>'報告書（事業主控）'!AW638</f>
        <v>下</v>
      </c>
      <c r="G183" s="283" t="str">
        <f>IF(ISERROR(VLOOKUP(E183,労務比率,'報告書（事業主控）'!AX638,FALSE)),"",VLOOKUP(E183,労務比率,'報告書（事業主控）'!AX638,FALSE))</f>
        <v/>
      </c>
      <c r="H183" s="283" t="str">
        <f>IF(ISERROR(VLOOKUP(E183,労務比率,'報告書（事業主控）'!AX638+1,FALSE)),"",VLOOKUP(E183,労務比率,'報告書（事業主控）'!AX638+1,FALSE))</f>
        <v/>
      </c>
      <c r="I183" s="203">
        <f>'報告書（事業主控）'!AH639</f>
        <v>0</v>
      </c>
      <c r="J183" s="203">
        <f>'報告書（事業主控）'!AH638</f>
        <v>0</v>
      </c>
      <c r="K183" s="203">
        <f>'報告書（事業主控）'!AN638</f>
        <v>0</v>
      </c>
      <c r="L183" s="371">
        <f t="shared" si="30"/>
        <v>0</v>
      </c>
      <c r="M183" s="283">
        <f t="shared" si="28"/>
        <v>0</v>
      </c>
      <c r="N183" s="375">
        <f t="shared" si="31"/>
        <v>0</v>
      </c>
      <c r="O183" s="374">
        <f t="shared" si="29"/>
        <v>0</v>
      </c>
      <c r="P183" s="375"/>
      <c r="Q183" s="375"/>
      <c r="R183" s="375">
        <f>IF(AND(J183=0,C183&gt;=設定シート!E$85,C183&lt;=設定シート!G$85),1,0)</f>
        <v>0</v>
      </c>
    </row>
    <row r="184" spans="1:18" ht="15" customHeight="1">
      <c r="B184" s="203">
        <v>4</v>
      </c>
      <c r="C184" s="203" t="str">
        <f>'報告書（事業主控）'!AV640</f>
        <v/>
      </c>
      <c r="E184" s="203">
        <f>'報告書（事業主控）'!$F$652</f>
        <v>0</v>
      </c>
      <c r="F184" s="203" t="str">
        <f>'報告書（事業主控）'!AW640</f>
        <v>下</v>
      </c>
      <c r="G184" s="283" t="str">
        <f>IF(ISERROR(VLOOKUP(E184,労務比率,'報告書（事業主控）'!AX640,FALSE)),"",VLOOKUP(E184,労務比率,'報告書（事業主控）'!AX640,FALSE))</f>
        <v/>
      </c>
      <c r="H184" s="283" t="str">
        <f>IF(ISERROR(VLOOKUP(E184,労務比率,'報告書（事業主控）'!AX640+1,FALSE)),"",VLOOKUP(E184,労務比率,'報告書（事業主控）'!AX640+1,FALSE))</f>
        <v/>
      </c>
      <c r="I184" s="203">
        <f>'報告書（事業主控）'!AH641</f>
        <v>0</v>
      </c>
      <c r="J184" s="203">
        <f>'報告書（事業主控）'!AH640</f>
        <v>0</v>
      </c>
      <c r="K184" s="203">
        <f>'報告書（事業主控）'!AN640</f>
        <v>0</v>
      </c>
      <c r="L184" s="371">
        <f t="shared" si="30"/>
        <v>0</v>
      </c>
      <c r="M184" s="283">
        <f t="shared" ref="M184:M247" si="32">IF(ISERROR(L184*H184),0,L184*H184)</f>
        <v>0</v>
      </c>
      <c r="N184" s="375">
        <f t="shared" si="31"/>
        <v>0</v>
      </c>
      <c r="O184" s="374">
        <f t="shared" si="29"/>
        <v>0</v>
      </c>
      <c r="P184" s="375"/>
      <c r="Q184" s="375"/>
      <c r="R184" s="375">
        <f>IF(AND(J184=0,C184&gt;=設定シート!E$85,C184&lt;=設定シート!G$85),1,0)</f>
        <v>0</v>
      </c>
    </row>
    <row r="185" spans="1:18" ht="15" customHeight="1">
      <c r="B185" s="203">
        <v>5</v>
      </c>
      <c r="C185" s="203" t="str">
        <f>'報告書（事業主控）'!AV642</f>
        <v/>
      </c>
      <c r="E185" s="203">
        <f>'報告書（事業主控）'!$F$652</f>
        <v>0</v>
      </c>
      <c r="F185" s="203" t="str">
        <f>'報告書（事業主控）'!AW642</f>
        <v>下</v>
      </c>
      <c r="G185" s="283" t="str">
        <f>IF(ISERROR(VLOOKUP(E185,労務比率,'報告書（事業主控）'!AX642,FALSE)),"",VLOOKUP(E185,労務比率,'報告書（事業主控）'!AX642,FALSE))</f>
        <v/>
      </c>
      <c r="H185" s="283" t="str">
        <f>IF(ISERROR(VLOOKUP(E185,労務比率,'報告書（事業主控）'!AX642+1,FALSE)),"",VLOOKUP(E185,労務比率,'報告書（事業主控）'!AX642+1,FALSE))</f>
        <v/>
      </c>
      <c r="I185" s="203">
        <f>'報告書（事業主控）'!AH643</f>
        <v>0</v>
      </c>
      <c r="J185" s="203">
        <f>'報告書（事業主控）'!AH642</f>
        <v>0</v>
      </c>
      <c r="K185" s="203">
        <f>'報告書（事業主控）'!AN642</f>
        <v>0</v>
      </c>
      <c r="L185" s="371">
        <f t="shared" si="30"/>
        <v>0</v>
      </c>
      <c r="M185" s="283">
        <f t="shared" si="32"/>
        <v>0</v>
      </c>
      <c r="N185" s="375">
        <f t="shared" si="31"/>
        <v>0</v>
      </c>
      <c r="O185" s="374">
        <f t="shared" si="29"/>
        <v>0</v>
      </c>
      <c r="P185" s="375"/>
      <c r="Q185" s="375"/>
      <c r="R185" s="375">
        <f>IF(AND(J185=0,C185&gt;=設定シート!E$85,C185&lt;=設定シート!G$85),1,0)</f>
        <v>0</v>
      </c>
    </row>
    <row r="186" spans="1:18" ht="15" customHeight="1">
      <c r="B186" s="203">
        <v>6</v>
      </c>
      <c r="C186" s="203" t="str">
        <f>'報告書（事業主控）'!AV644</f>
        <v/>
      </c>
      <c r="E186" s="203">
        <f>'報告書（事業主控）'!$F$652</f>
        <v>0</v>
      </c>
      <c r="F186" s="203" t="str">
        <f>'報告書（事業主控）'!AW644</f>
        <v>下</v>
      </c>
      <c r="G186" s="283" t="str">
        <f>IF(ISERROR(VLOOKUP(E186,労務比率,'報告書（事業主控）'!AX644,FALSE)),"",VLOOKUP(E186,労務比率,'報告書（事業主控）'!AX644,FALSE))</f>
        <v/>
      </c>
      <c r="H186" s="283" t="str">
        <f>IF(ISERROR(VLOOKUP(E186,労務比率,'報告書（事業主控）'!AX644+1,FALSE)),"",VLOOKUP(E186,労務比率,'報告書（事業主控）'!AX644+1,FALSE))</f>
        <v/>
      </c>
      <c r="I186" s="203">
        <f>'報告書（事業主控）'!AH645</f>
        <v>0</v>
      </c>
      <c r="J186" s="203">
        <f>'報告書（事業主控）'!AH644</f>
        <v>0</v>
      </c>
      <c r="K186" s="203">
        <f>'報告書（事業主控）'!AN644</f>
        <v>0</v>
      </c>
      <c r="L186" s="371">
        <f t="shared" si="30"/>
        <v>0</v>
      </c>
      <c r="M186" s="283">
        <f t="shared" si="32"/>
        <v>0</v>
      </c>
      <c r="N186" s="375">
        <f t="shared" si="31"/>
        <v>0</v>
      </c>
      <c r="O186" s="374">
        <f t="shared" si="29"/>
        <v>0</v>
      </c>
      <c r="P186" s="375"/>
      <c r="Q186" s="375"/>
      <c r="R186" s="375">
        <f>IF(AND(J186=0,C186&gt;=設定シート!E$85,C186&lt;=設定シート!G$85),1,0)</f>
        <v>0</v>
      </c>
    </row>
    <row r="187" spans="1:18" ht="15" customHeight="1">
      <c r="B187" s="203">
        <v>7</v>
      </c>
      <c r="C187" s="203" t="str">
        <f>'報告書（事業主控）'!AV646</f>
        <v/>
      </c>
      <c r="E187" s="203">
        <f>'報告書（事業主控）'!$F$652</f>
        <v>0</v>
      </c>
      <c r="F187" s="203" t="str">
        <f>'報告書（事業主控）'!AW646</f>
        <v>下</v>
      </c>
      <c r="G187" s="283" t="str">
        <f>IF(ISERROR(VLOOKUP(E187,労務比率,'報告書（事業主控）'!AX646,FALSE)),"",VLOOKUP(E187,労務比率,'報告書（事業主控）'!AX646,FALSE))</f>
        <v/>
      </c>
      <c r="H187" s="283" t="str">
        <f>IF(ISERROR(VLOOKUP(E187,労務比率,'報告書（事業主控）'!AX646+1,FALSE)),"",VLOOKUP(E187,労務比率,'報告書（事業主控）'!AX646+1,FALSE))</f>
        <v/>
      </c>
      <c r="I187" s="203">
        <f>'報告書（事業主控）'!AH647</f>
        <v>0</v>
      </c>
      <c r="J187" s="203">
        <f>'報告書（事業主控）'!AH646</f>
        <v>0</v>
      </c>
      <c r="K187" s="203">
        <f>'報告書（事業主控）'!AN646</f>
        <v>0</v>
      </c>
      <c r="L187" s="371">
        <f t="shared" si="30"/>
        <v>0</v>
      </c>
      <c r="M187" s="283">
        <f t="shared" si="32"/>
        <v>0</v>
      </c>
      <c r="N187" s="375">
        <f t="shared" si="31"/>
        <v>0</v>
      </c>
      <c r="O187" s="374">
        <f t="shared" si="29"/>
        <v>0</v>
      </c>
      <c r="P187" s="375"/>
      <c r="Q187" s="375"/>
      <c r="R187" s="375">
        <f>IF(AND(J187=0,C187&gt;=設定シート!E$85,C187&lt;=設定シート!G$85),1,0)</f>
        <v>0</v>
      </c>
    </row>
    <row r="188" spans="1:18" ht="15" customHeight="1">
      <c r="B188" s="203">
        <v>8</v>
      </c>
      <c r="C188" s="203" t="str">
        <f>'報告書（事業主控）'!AV648</f>
        <v/>
      </c>
      <c r="E188" s="203">
        <f>'報告書（事業主控）'!$F$652</f>
        <v>0</v>
      </c>
      <c r="F188" s="203" t="str">
        <f>'報告書（事業主控）'!AW648</f>
        <v>下</v>
      </c>
      <c r="G188" s="283" t="str">
        <f>IF(ISERROR(VLOOKUP(E188,労務比率,'報告書（事業主控）'!AX648,FALSE)),"",VLOOKUP(E188,労務比率,'報告書（事業主控）'!AX648,FALSE))</f>
        <v/>
      </c>
      <c r="H188" s="283" t="str">
        <f>IF(ISERROR(VLOOKUP(E188,労務比率,'報告書（事業主控）'!AX648+1,FALSE)),"",VLOOKUP(E188,労務比率,'報告書（事業主控）'!AX648+1,FALSE))</f>
        <v/>
      </c>
      <c r="I188" s="203">
        <f>'報告書（事業主控）'!AH649</f>
        <v>0</v>
      </c>
      <c r="J188" s="203">
        <f>'報告書（事業主控）'!AH648</f>
        <v>0</v>
      </c>
      <c r="K188" s="203">
        <f>'報告書（事業主控）'!AN648</f>
        <v>0</v>
      </c>
      <c r="L188" s="371">
        <f t="shared" si="30"/>
        <v>0</v>
      </c>
      <c r="M188" s="283">
        <f t="shared" si="32"/>
        <v>0</v>
      </c>
      <c r="N188" s="375">
        <f t="shared" si="31"/>
        <v>0</v>
      </c>
      <c r="O188" s="374">
        <f t="shared" si="29"/>
        <v>0</v>
      </c>
      <c r="P188" s="375"/>
      <c r="Q188" s="375"/>
      <c r="R188" s="375">
        <f>IF(AND(J188=0,C188&gt;=設定シート!E$85,C188&lt;=設定シート!G$85),1,0)</f>
        <v>0</v>
      </c>
    </row>
    <row r="189" spans="1:18" ht="15" customHeight="1">
      <c r="B189" s="203">
        <v>9</v>
      </c>
      <c r="C189" s="203" t="str">
        <f>'報告書（事業主控）'!AV650</f>
        <v/>
      </c>
      <c r="E189" s="203">
        <f>'報告書（事業主控）'!$F$652</f>
        <v>0</v>
      </c>
      <c r="F189" s="203" t="str">
        <f>'報告書（事業主控）'!AW650</f>
        <v>下</v>
      </c>
      <c r="G189" s="283" t="str">
        <f>IF(ISERROR(VLOOKUP(E189,労務比率,'報告書（事業主控）'!AX650,FALSE)),"",VLOOKUP(E189,労務比率,'報告書（事業主控）'!AX650,FALSE))</f>
        <v/>
      </c>
      <c r="H189" s="283" t="str">
        <f>IF(ISERROR(VLOOKUP(E189,労務比率,'報告書（事業主控）'!AX650+1,FALSE)),"",VLOOKUP(E189,労務比率,'報告書（事業主控）'!AX650+1,FALSE))</f>
        <v/>
      </c>
      <c r="I189" s="203">
        <f>'報告書（事業主控）'!AH651</f>
        <v>0</v>
      </c>
      <c r="J189" s="203">
        <f>'報告書（事業主控）'!AH650</f>
        <v>0</v>
      </c>
      <c r="K189" s="203">
        <f>'報告書（事業主控）'!AN650</f>
        <v>0</v>
      </c>
      <c r="L189" s="371">
        <f t="shared" si="30"/>
        <v>0</v>
      </c>
      <c r="M189" s="283">
        <f t="shared" si="32"/>
        <v>0</v>
      </c>
      <c r="N189" s="375">
        <f t="shared" si="31"/>
        <v>0</v>
      </c>
      <c r="O189" s="374">
        <f t="shared" si="29"/>
        <v>0</v>
      </c>
      <c r="P189" s="375"/>
      <c r="Q189" s="375"/>
      <c r="R189" s="375">
        <f>IF(AND(J189=0,C189&gt;=設定シート!E$85,C189&lt;=設定シート!G$85),1,0)</f>
        <v>0</v>
      </c>
    </row>
    <row r="190" spans="1:18" ht="15" customHeight="1">
      <c r="A190" s="203">
        <v>17</v>
      </c>
      <c r="B190" s="203">
        <v>1</v>
      </c>
      <c r="C190" s="203" t="str">
        <f>'報告書（事業主控）'!AV675</f>
        <v/>
      </c>
      <c r="E190" s="203">
        <f>'報告書（事業主控）'!$F$693</f>
        <v>0</v>
      </c>
      <c r="F190" s="203" t="str">
        <f>'報告書（事業主控）'!AW675</f>
        <v>下</v>
      </c>
      <c r="G190" s="283" t="str">
        <f>IF(ISERROR(VLOOKUP(E190,労務比率,'報告書（事業主控）'!AX675,FALSE)),"",VLOOKUP(E190,労務比率,'報告書（事業主控）'!AX675,FALSE))</f>
        <v/>
      </c>
      <c r="H190" s="283" t="str">
        <f>IF(ISERROR(VLOOKUP(E190,労務比率,'報告書（事業主控）'!AX675+1,FALSE)),"",VLOOKUP(E190,労務比率,'報告書（事業主控）'!AX675+1,FALSE))</f>
        <v/>
      </c>
      <c r="I190" s="203">
        <f>'報告書（事業主控）'!AH676</f>
        <v>0</v>
      </c>
      <c r="J190" s="203">
        <f>'報告書（事業主控）'!AH675</f>
        <v>0</v>
      </c>
      <c r="K190" s="203">
        <f>'報告書（事業主控）'!AN675</f>
        <v>0</v>
      </c>
      <c r="L190" s="371">
        <f t="shared" si="30"/>
        <v>0</v>
      </c>
      <c r="M190" s="283">
        <f t="shared" si="32"/>
        <v>0</v>
      </c>
      <c r="N190" s="375">
        <f t="shared" si="31"/>
        <v>0</v>
      </c>
      <c r="O190" s="374">
        <f t="shared" si="29"/>
        <v>0</v>
      </c>
      <c r="P190" s="375">
        <f>INT(SUMIF(O190:O198,0,I190:I198)*105/108)</f>
        <v>0</v>
      </c>
      <c r="Q190" s="378">
        <f>INT(P190*IF(COUNTIF(R190:R198,1)=0,0,SUMIF(R190:R198,1,G190:G198)/COUNTIF(R190:R198,1))/100)</f>
        <v>0</v>
      </c>
      <c r="R190" s="375">
        <f>IF(AND(J190=0,C190&gt;=設定シート!E$85,C190&lt;=設定シート!G$85),1,0)</f>
        <v>0</v>
      </c>
    </row>
    <row r="191" spans="1:18" ht="15" customHeight="1">
      <c r="B191" s="203">
        <v>2</v>
      </c>
      <c r="C191" s="203" t="str">
        <f>'報告書（事業主控）'!AV677</f>
        <v/>
      </c>
      <c r="E191" s="203">
        <f>'報告書（事業主控）'!$F$693</f>
        <v>0</v>
      </c>
      <c r="F191" s="203" t="str">
        <f>'報告書（事業主控）'!AW677</f>
        <v>下</v>
      </c>
      <c r="G191" s="283" t="str">
        <f>IF(ISERROR(VLOOKUP(E191,労務比率,'報告書（事業主控）'!AX677,FALSE)),"",VLOOKUP(E191,労務比率,'報告書（事業主控）'!AX677,FALSE))</f>
        <v/>
      </c>
      <c r="H191" s="283" t="str">
        <f>IF(ISERROR(VLOOKUP(E191,労務比率,'報告書（事業主控）'!AX677+1,FALSE)),"",VLOOKUP(E191,労務比率,'報告書（事業主控）'!AX677+1,FALSE))</f>
        <v/>
      </c>
      <c r="I191" s="203">
        <f>'報告書（事業主控）'!AH678</f>
        <v>0</v>
      </c>
      <c r="J191" s="203">
        <f>'報告書（事業主控）'!AH677</f>
        <v>0</v>
      </c>
      <c r="K191" s="203">
        <f>'報告書（事業主控）'!AN677</f>
        <v>0</v>
      </c>
      <c r="L191" s="371">
        <f t="shared" si="30"/>
        <v>0</v>
      </c>
      <c r="M191" s="283">
        <f t="shared" si="32"/>
        <v>0</v>
      </c>
      <c r="N191" s="375">
        <f t="shared" si="31"/>
        <v>0</v>
      </c>
      <c r="O191" s="374">
        <f t="shared" si="29"/>
        <v>0</v>
      </c>
      <c r="P191" s="375"/>
      <c r="Q191" s="375"/>
      <c r="R191" s="375">
        <f>IF(AND(J191=0,C191&gt;=設定シート!E$85,C191&lt;=設定シート!G$85),1,0)</f>
        <v>0</v>
      </c>
    </row>
    <row r="192" spans="1:18" ht="15" customHeight="1">
      <c r="B192" s="203">
        <v>3</v>
      </c>
      <c r="C192" s="203" t="str">
        <f>'報告書（事業主控）'!AV679</f>
        <v/>
      </c>
      <c r="E192" s="203">
        <f>'報告書（事業主控）'!$F$693</f>
        <v>0</v>
      </c>
      <c r="F192" s="203" t="str">
        <f>'報告書（事業主控）'!AW679</f>
        <v>下</v>
      </c>
      <c r="G192" s="283" t="str">
        <f>IF(ISERROR(VLOOKUP(E192,労務比率,'報告書（事業主控）'!AX679,FALSE)),"",VLOOKUP(E192,労務比率,'報告書（事業主控）'!AX679,FALSE))</f>
        <v/>
      </c>
      <c r="H192" s="283" t="str">
        <f>IF(ISERROR(VLOOKUP(E192,労務比率,'報告書（事業主控）'!AX679+1,FALSE)),"",VLOOKUP(E192,労務比率,'報告書（事業主控）'!AX679+1,FALSE))</f>
        <v/>
      </c>
      <c r="I192" s="203">
        <f>'報告書（事業主控）'!AH680</f>
        <v>0</v>
      </c>
      <c r="J192" s="203">
        <f>'報告書（事業主控）'!AH679</f>
        <v>0</v>
      </c>
      <c r="K192" s="203">
        <f>'報告書（事業主控）'!AN679</f>
        <v>0</v>
      </c>
      <c r="L192" s="371">
        <f t="shared" si="30"/>
        <v>0</v>
      </c>
      <c r="M192" s="283">
        <f t="shared" si="32"/>
        <v>0</v>
      </c>
      <c r="N192" s="375">
        <f t="shared" si="31"/>
        <v>0</v>
      </c>
      <c r="O192" s="374">
        <f t="shared" si="29"/>
        <v>0</v>
      </c>
      <c r="P192" s="375"/>
      <c r="Q192" s="375"/>
      <c r="R192" s="375">
        <f>IF(AND(J192=0,C192&gt;=設定シート!E$85,C192&lt;=設定シート!G$85),1,0)</f>
        <v>0</v>
      </c>
    </row>
    <row r="193" spans="1:18" ht="15" customHeight="1">
      <c r="B193" s="203">
        <v>4</v>
      </c>
      <c r="C193" s="203" t="str">
        <f>'報告書（事業主控）'!AV681</f>
        <v/>
      </c>
      <c r="E193" s="203">
        <f>'報告書（事業主控）'!$F$693</f>
        <v>0</v>
      </c>
      <c r="F193" s="203" t="str">
        <f>'報告書（事業主控）'!AW681</f>
        <v>下</v>
      </c>
      <c r="G193" s="283" t="str">
        <f>IF(ISERROR(VLOOKUP(E193,労務比率,'報告書（事業主控）'!AX681,FALSE)),"",VLOOKUP(E193,労務比率,'報告書（事業主控）'!AX681,FALSE))</f>
        <v/>
      </c>
      <c r="H193" s="283" t="str">
        <f>IF(ISERROR(VLOOKUP(E193,労務比率,'報告書（事業主控）'!AX681+1,FALSE)),"",VLOOKUP(E193,労務比率,'報告書（事業主控）'!AX681+1,FALSE))</f>
        <v/>
      </c>
      <c r="I193" s="203">
        <f>'報告書（事業主控）'!AH682</f>
        <v>0</v>
      </c>
      <c r="J193" s="203">
        <f>'報告書（事業主控）'!AH681</f>
        <v>0</v>
      </c>
      <c r="K193" s="203">
        <f>'報告書（事業主控）'!AN681</f>
        <v>0</v>
      </c>
      <c r="L193" s="371">
        <f t="shared" si="30"/>
        <v>0</v>
      </c>
      <c r="M193" s="283">
        <f t="shared" si="32"/>
        <v>0</v>
      </c>
      <c r="N193" s="375">
        <f t="shared" si="31"/>
        <v>0</v>
      </c>
      <c r="O193" s="374">
        <f t="shared" si="29"/>
        <v>0</v>
      </c>
      <c r="P193" s="375"/>
      <c r="Q193" s="375"/>
      <c r="R193" s="375">
        <f>IF(AND(J193=0,C193&gt;=設定シート!E$85,C193&lt;=設定シート!G$85),1,0)</f>
        <v>0</v>
      </c>
    </row>
    <row r="194" spans="1:18" ht="15" customHeight="1">
      <c r="B194" s="203">
        <v>5</v>
      </c>
      <c r="C194" s="203" t="str">
        <f>'報告書（事業主控）'!AV683</f>
        <v/>
      </c>
      <c r="E194" s="203">
        <f>'報告書（事業主控）'!$F$693</f>
        <v>0</v>
      </c>
      <c r="F194" s="203" t="str">
        <f>'報告書（事業主控）'!AW683</f>
        <v>下</v>
      </c>
      <c r="G194" s="283" t="str">
        <f>IF(ISERROR(VLOOKUP(E194,労務比率,'報告書（事業主控）'!AX683,FALSE)),"",VLOOKUP(E194,労務比率,'報告書（事業主控）'!AX683,FALSE))</f>
        <v/>
      </c>
      <c r="H194" s="283" t="str">
        <f>IF(ISERROR(VLOOKUP(E194,労務比率,'報告書（事業主控）'!AX683+1,FALSE)),"",VLOOKUP(E194,労務比率,'報告書（事業主控）'!AX683+1,FALSE))</f>
        <v/>
      </c>
      <c r="I194" s="203">
        <f>'報告書（事業主控）'!AH684</f>
        <v>0</v>
      </c>
      <c r="J194" s="203">
        <f>'報告書（事業主控）'!AH683</f>
        <v>0</v>
      </c>
      <c r="K194" s="203">
        <f>'報告書（事業主控）'!AN683</f>
        <v>0</v>
      </c>
      <c r="L194" s="371">
        <f t="shared" si="30"/>
        <v>0</v>
      </c>
      <c r="M194" s="283">
        <f t="shared" si="32"/>
        <v>0</v>
      </c>
      <c r="N194" s="375">
        <f t="shared" si="31"/>
        <v>0</v>
      </c>
      <c r="O194" s="374">
        <f t="shared" si="29"/>
        <v>0</v>
      </c>
      <c r="P194" s="375"/>
      <c r="Q194" s="375"/>
      <c r="R194" s="375">
        <f>IF(AND(J194=0,C194&gt;=設定シート!E$85,C194&lt;=設定シート!G$85),1,0)</f>
        <v>0</v>
      </c>
    </row>
    <row r="195" spans="1:18" ht="15" customHeight="1">
      <c r="B195" s="203">
        <v>6</v>
      </c>
      <c r="C195" s="203" t="str">
        <f>'報告書（事業主控）'!AV685</f>
        <v/>
      </c>
      <c r="E195" s="203">
        <f>'報告書（事業主控）'!$F$693</f>
        <v>0</v>
      </c>
      <c r="F195" s="203" t="str">
        <f>'報告書（事業主控）'!AW685</f>
        <v>下</v>
      </c>
      <c r="G195" s="283" t="str">
        <f>IF(ISERROR(VLOOKUP(E195,労務比率,'報告書（事業主控）'!AX685,FALSE)),"",VLOOKUP(E195,労務比率,'報告書（事業主控）'!AX685,FALSE))</f>
        <v/>
      </c>
      <c r="H195" s="283" t="str">
        <f>IF(ISERROR(VLOOKUP(E195,労務比率,'報告書（事業主控）'!AX685+1,FALSE)),"",VLOOKUP(E195,労務比率,'報告書（事業主控）'!AX685+1,FALSE))</f>
        <v/>
      </c>
      <c r="I195" s="203">
        <f>'報告書（事業主控）'!AH686</f>
        <v>0</v>
      </c>
      <c r="J195" s="203">
        <f>'報告書（事業主控）'!AH685</f>
        <v>0</v>
      </c>
      <c r="K195" s="203">
        <f>'報告書（事業主控）'!AN685</f>
        <v>0</v>
      </c>
      <c r="L195" s="371">
        <f t="shared" si="30"/>
        <v>0</v>
      </c>
      <c r="M195" s="283">
        <f t="shared" si="32"/>
        <v>0</v>
      </c>
      <c r="N195" s="375">
        <f t="shared" si="31"/>
        <v>0</v>
      </c>
      <c r="O195" s="374">
        <f t="shared" si="29"/>
        <v>0</v>
      </c>
      <c r="P195" s="375"/>
      <c r="Q195" s="375"/>
      <c r="R195" s="375">
        <f>IF(AND(J195=0,C195&gt;=設定シート!E$85,C195&lt;=設定シート!G$85),1,0)</f>
        <v>0</v>
      </c>
    </row>
    <row r="196" spans="1:18" ht="15" customHeight="1">
      <c r="B196" s="203">
        <v>7</v>
      </c>
      <c r="C196" s="203" t="str">
        <f>'報告書（事業主控）'!AV687</f>
        <v/>
      </c>
      <c r="E196" s="203">
        <f>'報告書（事業主控）'!$F$693</f>
        <v>0</v>
      </c>
      <c r="F196" s="203" t="str">
        <f>'報告書（事業主控）'!AW687</f>
        <v>下</v>
      </c>
      <c r="G196" s="283" t="str">
        <f>IF(ISERROR(VLOOKUP(E196,労務比率,'報告書（事業主控）'!AX687,FALSE)),"",VLOOKUP(E196,労務比率,'報告書（事業主控）'!AX687,FALSE))</f>
        <v/>
      </c>
      <c r="H196" s="283" t="str">
        <f>IF(ISERROR(VLOOKUP(E196,労務比率,'報告書（事業主控）'!AX687+1,FALSE)),"",VLOOKUP(E196,労務比率,'報告書（事業主控）'!AX687+1,FALSE))</f>
        <v/>
      </c>
      <c r="I196" s="203">
        <f>'報告書（事業主控）'!AH688</f>
        <v>0</v>
      </c>
      <c r="J196" s="203">
        <f>'報告書（事業主控）'!AH687</f>
        <v>0</v>
      </c>
      <c r="K196" s="203">
        <f>'報告書（事業主控）'!AN687</f>
        <v>0</v>
      </c>
      <c r="L196" s="371">
        <f t="shared" si="30"/>
        <v>0</v>
      </c>
      <c r="M196" s="283">
        <f t="shared" si="32"/>
        <v>0</v>
      </c>
      <c r="N196" s="375">
        <f t="shared" si="31"/>
        <v>0</v>
      </c>
      <c r="O196" s="374">
        <f t="shared" si="29"/>
        <v>0</v>
      </c>
      <c r="P196" s="375"/>
      <c r="Q196" s="375"/>
      <c r="R196" s="375">
        <f>IF(AND(J196=0,C196&gt;=設定シート!E$85,C196&lt;=設定シート!G$85),1,0)</f>
        <v>0</v>
      </c>
    </row>
    <row r="197" spans="1:18" ht="15" customHeight="1">
      <c r="B197" s="203">
        <v>8</v>
      </c>
      <c r="C197" s="203" t="str">
        <f>'報告書（事業主控）'!AV689</f>
        <v/>
      </c>
      <c r="E197" s="203">
        <f>'報告書（事業主控）'!$F$693</f>
        <v>0</v>
      </c>
      <c r="F197" s="203" t="str">
        <f>'報告書（事業主控）'!AW689</f>
        <v>下</v>
      </c>
      <c r="G197" s="283" t="str">
        <f>IF(ISERROR(VLOOKUP(E197,労務比率,'報告書（事業主控）'!AX689,FALSE)),"",VLOOKUP(E197,労務比率,'報告書（事業主控）'!AX689,FALSE))</f>
        <v/>
      </c>
      <c r="H197" s="283" t="str">
        <f>IF(ISERROR(VLOOKUP(E197,労務比率,'報告書（事業主控）'!AX689+1,FALSE)),"",VLOOKUP(E197,労務比率,'報告書（事業主控）'!AX689+1,FALSE))</f>
        <v/>
      </c>
      <c r="I197" s="203">
        <f>'報告書（事業主控）'!AH690</f>
        <v>0</v>
      </c>
      <c r="J197" s="203">
        <f>'報告書（事業主控）'!AH689</f>
        <v>0</v>
      </c>
      <c r="K197" s="203">
        <f>'報告書（事業主控）'!AN689</f>
        <v>0</v>
      </c>
      <c r="L197" s="371">
        <f t="shared" si="30"/>
        <v>0</v>
      </c>
      <c r="M197" s="283">
        <f t="shared" si="32"/>
        <v>0</v>
      </c>
      <c r="N197" s="375">
        <f t="shared" si="31"/>
        <v>0</v>
      </c>
      <c r="O197" s="374">
        <f t="shared" si="29"/>
        <v>0</v>
      </c>
      <c r="P197" s="375"/>
      <c r="Q197" s="375"/>
      <c r="R197" s="375">
        <f>IF(AND(J197=0,C197&gt;=設定シート!E$85,C197&lt;=設定シート!G$85),1,0)</f>
        <v>0</v>
      </c>
    </row>
    <row r="198" spans="1:18" ht="15" customHeight="1">
      <c r="B198" s="203">
        <v>9</v>
      </c>
      <c r="C198" s="203" t="str">
        <f>'報告書（事業主控）'!AV691</f>
        <v/>
      </c>
      <c r="E198" s="203">
        <f>'報告書（事業主控）'!$F$693</f>
        <v>0</v>
      </c>
      <c r="F198" s="203" t="str">
        <f>'報告書（事業主控）'!AW691</f>
        <v>下</v>
      </c>
      <c r="G198" s="283" t="str">
        <f>IF(ISERROR(VLOOKUP(E198,労務比率,'報告書（事業主控）'!AX691,FALSE)),"",VLOOKUP(E198,労務比率,'報告書（事業主控）'!AX691,FALSE))</f>
        <v/>
      </c>
      <c r="H198" s="283" t="str">
        <f>IF(ISERROR(VLOOKUP(E198,労務比率,'報告書（事業主控）'!AX691+1,FALSE)),"",VLOOKUP(E198,労務比率,'報告書（事業主控）'!AX691+1,FALSE))</f>
        <v/>
      </c>
      <c r="I198" s="203">
        <f>'報告書（事業主控）'!AH692</f>
        <v>0</v>
      </c>
      <c r="J198" s="203">
        <f>'報告書（事業主控）'!AH691</f>
        <v>0</v>
      </c>
      <c r="K198" s="203">
        <f>'報告書（事業主控）'!AN691</f>
        <v>0</v>
      </c>
      <c r="L198" s="371">
        <f t="shared" si="30"/>
        <v>0</v>
      </c>
      <c r="M198" s="283">
        <f t="shared" si="32"/>
        <v>0</v>
      </c>
      <c r="N198" s="375">
        <f t="shared" si="31"/>
        <v>0</v>
      </c>
      <c r="O198" s="374">
        <f t="shared" si="29"/>
        <v>0</v>
      </c>
      <c r="P198" s="375"/>
      <c r="Q198" s="375"/>
      <c r="R198" s="375">
        <f>IF(AND(J198=0,C198&gt;=設定シート!E$85,C198&lt;=設定シート!G$85),1,0)</f>
        <v>0</v>
      </c>
    </row>
    <row r="199" spans="1:18" ht="15" customHeight="1">
      <c r="A199" s="203">
        <v>18</v>
      </c>
      <c r="B199" s="203">
        <v>1</v>
      </c>
      <c r="C199" s="203" t="str">
        <f>'報告書（事業主控）'!AV716</f>
        <v/>
      </c>
      <c r="E199" s="203">
        <f>'報告書（事業主控）'!$F$734</f>
        <v>0</v>
      </c>
      <c r="F199" s="203" t="str">
        <f>'報告書（事業主控）'!AW716</f>
        <v>下</v>
      </c>
      <c r="G199" s="283" t="str">
        <f>IF(ISERROR(VLOOKUP(E199,労務比率,'報告書（事業主控）'!AX716,FALSE)),"",VLOOKUP(E199,労務比率,'報告書（事業主控）'!AX716,FALSE))</f>
        <v/>
      </c>
      <c r="H199" s="283" t="str">
        <f>IF(ISERROR(VLOOKUP(E199,労務比率,'報告書（事業主控）'!AX716+1,FALSE)),"",VLOOKUP(E199,労務比率,'報告書（事業主控）'!AX716+1,FALSE))</f>
        <v/>
      </c>
      <c r="I199" s="203">
        <f>'報告書（事業主控）'!AH717</f>
        <v>0</v>
      </c>
      <c r="J199" s="203">
        <f>'報告書（事業主控）'!AH716</f>
        <v>0</v>
      </c>
      <c r="K199" s="203">
        <f>'報告書（事業主控）'!AN716</f>
        <v>0</v>
      </c>
      <c r="L199" s="371">
        <f t="shared" si="30"/>
        <v>0</v>
      </c>
      <c r="M199" s="283">
        <f t="shared" si="32"/>
        <v>0</v>
      </c>
      <c r="N199" s="375">
        <f t="shared" si="31"/>
        <v>0</v>
      </c>
      <c r="O199" s="374">
        <f t="shared" si="29"/>
        <v>0</v>
      </c>
      <c r="P199" s="375">
        <f>INT(SUMIF(O199:O207,0,I199:I207)*105/108)</f>
        <v>0</v>
      </c>
      <c r="Q199" s="378">
        <f>INT(P199*IF(COUNTIF(R199:R207,1)=0,0,SUMIF(R199:R207,1,G199:G207)/COUNTIF(R199:R207,1))/100)</f>
        <v>0</v>
      </c>
      <c r="R199" s="375">
        <f>IF(AND(J199=0,C199&gt;=設定シート!E$85,C199&lt;=設定シート!G$85),1,0)</f>
        <v>0</v>
      </c>
    </row>
    <row r="200" spans="1:18" ht="15" customHeight="1">
      <c r="B200" s="203">
        <v>2</v>
      </c>
      <c r="C200" s="203" t="str">
        <f>'報告書（事業主控）'!AV718</f>
        <v/>
      </c>
      <c r="E200" s="203">
        <f>'報告書（事業主控）'!$F$734</f>
        <v>0</v>
      </c>
      <c r="F200" s="203" t="str">
        <f>'報告書（事業主控）'!AW718</f>
        <v>下</v>
      </c>
      <c r="G200" s="283" t="str">
        <f>IF(ISERROR(VLOOKUP(E200,労務比率,'報告書（事業主控）'!AX718,FALSE)),"",VLOOKUP(E200,労務比率,'報告書（事業主控）'!AX718,FALSE))</f>
        <v/>
      </c>
      <c r="H200" s="283" t="str">
        <f>IF(ISERROR(VLOOKUP(E200,労務比率,'報告書（事業主控）'!AX718+1,FALSE)),"",VLOOKUP(E200,労務比率,'報告書（事業主控）'!AX718+1,FALSE))</f>
        <v/>
      </c>
      <c r="I200" s="203">
        <f>'報告書（事業主控）'!AH719</f>
        <v>0</v>
      </c>
      <c r="J200" s="203">
        <f>'報告書（事業主控）'!AH718</f>
        <v>0</v>
      </c>
      <c r="K200" s="203">
        <f>'報告書（事業主控）'!AN718</f>
        <v>0</v>
      </c>
      <c r="L200" s="371">
        <f t="shared" si="30"/>
        <v>0</v>
      </c>
      <c r="M200" s="283">
        <f t="shared" si="32"/>
        <v>0</v>
      </c>
      <c r="N200" s="375">
        <f t="shared" si="31"/>
        <v>0</v>
      </c>
      <c r="O200" s="374">
        <f t="shared" si="29"/>
        <v>0</v>
      </c>
      <c r="P200" s="375"/>
      <c r="Q200" s="375"/>
      <c r="R200" s="375">
        <f>IF(AND(J200=0,C200&gt;=設定シート!E$85,C200&lt;=設定シート!G$85),1,0)</f>
        <v>0</v>
      </c>
    </row>
    <row r="201" spans="1:18" ht="15" customHeight="1">
      <c r="B201" s="203">
        <v>3</v>
      </c>
      <c r="C201" s="203" t="str">
        <f>'報告書（事業主控）'!AV720</f>
        <v/>
      </c>
      <c r="E201" s="203">
        <f>'報告書（事業主控）'!$F$734</f>
        <v>0</v>
      </c>
      <c r="F201" s="203" t="str">
        <f>'報告書（事業主控）'!AW720</f>
        <v>下</v>
      </c>
      <c r="G201" s="283" t="str">
        <f>IF(ISERROR(VLOOKUP(E201,労務比率,'報告書（事業主控）'!AX720,FALSE)),"",VLOOKUP(E201,労務比率,'報告書（事業主控）'!AX720,FALSE))</f>
        <v/>
      </c>
      <c r="H201" s="283" t="str">
        <f>IF(ISERROR(VLOOKUP(E201,労務比率,'報告書（事業主控）'!AX720+1,FALSE)),"",VLOOKUP(E201,労務比率,'報告書（事業主控）'!AX720+1,FALSE))</f>
        <v/>
      </c>
      <c r="I201" s="203">
        <f>'報告書（事業主控）'!AH721</f>
        <v>0</v>
      </c>
      <c r="J201" s="203">
        <f>'報告書（事業主控）'!AH720</f>
        <v>0</v>
      </c>
      <c r="K201" s="203">
        <f>'報告書（事業主控）'!AN720</f>
        <v>0</v>
      </c>
      <c r="L201" s="371">
        <f t="shared" si="30"/>
        <v>0</v>
      </c>
      <c r="M201" s="283">
        <f t="shared" si="32"/>
        <v>0</v>
      </c>
      <c r="N201" s="375">
        <f t="shared" si="31"/>
        <v>0</v>
      </c>
      <c r="O201" s="374">
        <f t="shared" si="29"/>
        <v>0</v>
      </c>
      <c r="P201" s="375"/>
      <c r="Q201" s="375"/>
      <c r="R201" s="375">
        <f>IF(AND(J201=0,C201&gt;=設定シート!E$85,C201&lt;=設定シート!G$85),1,0)</f>
        <v>0</v>
      </c>
    </row>
    <row r="202" spans="1:18" ht="15" customHeight="1">
      <c r="B202" s="203">
        <v>4</v>
      </c>
      <c r="C202" s="203" t="str">
        <f>'報告書（事業主控）'!AV722</f>
        <v/>
      </c>
      <c r="E202" s="203">
        <f>'報告書（事業主控）'!$F$734</f>
        <v>0</v>
      </c>
      <c r="F202" s="203" t="str">
        <f>'報告書（事業主控）'!AW722</f>
        <v>下</v>
      </c>
      <c r="G202" s="283" t="str">
        <f>IF(ISERROR(VLOOKUP(E202,労務比率,'報告書（事業主控）'!AX722,FALSE)),"",VLOOKUP(E202,労務比率,'報告書（事業主控）'!AX722,FALSE))</f>
        <v/>
      </c>
      <c r="H202" s="283" t="str">
        <f>IF(ISERROR(VLOOKUP(E202,労務比率,'報告書（事業主控）'!AX722+1,FALSE)),"",VLOOKUP(E202,労務比率,'報告書（事業主控）'!AX722+1,FALSE))</f>
        <v/>
      </c>
      <c r="I202" s="203">
        <f>'報告書（事業主控）'!AH723</f>
        <v>0</v>
      </c>
      <c r="J202" s="203">
        <f>'報告書（事業主控）'!AH722</f>
        <v>0</v>
      </c>
      <c r="K202" s="203">
        <f>'報告書（事業主控）'!AN722</f>
        <v>0</v>
      </c>
      <c r="L202" s="371">
        <f t="shared" si="30"/>
        <v>0</v>
      </c>
      <c r="M202" s="283">
        <f t="shared" si="32"/>
        <v>0</v>
      </c>
      <c r="N202" s="375">
        <f t="shared" si="31"/>
        <v>0</v>
      </c>
      <c r="O202" s="374">
        <f t="shared" si="29"/>
        <v>0</v>
      </c>
      <c r="P202" s="375"/>
      <c r="Q202" s="375"/>
      <c r="R202" s="375">
        <f>IF(AND(J202=0,C202&gt;=設定シート!E$85,C202&lt;=設定シート!G$85),1,0)</f>
        <v>0</v>
      </c>
    </row>
    <row r="203" spans="1:18" ht="15" customHeight="1">
      <c r="B203" s="203">
        <v>5</v>
      </c>
      <c r="C203" s="203" t="str">
        <f>'報告書（事業主控）'!AV724</f>
        <v/>
      </c>
      <c r="E203" s="203">
        <f>'報告書（事業主控）'!$F$734</f>
        <v>0</v>
      </c>
      <c r="F203" s="203" t="str">
        <f>'報告書（事業主控）'!AW724</f>
        <v>下</v>
      </c>
      <c r="G203" s="283" t="str">
        <f>IF(ISERROR(VLOOKUP(E203,労務比率,'報告書（事業主控）'!AX724,FALSE)),"",VLOOKUP(E203,労務比率,'報告書（事業主控）'!AX724,FALSE))</f>
        <v/>
      </c>
      <c r="H203" s="283" t="str">
        <f>IF(ISERROR(VLOOKUP(E203,労務比率,'報告書（事業主控）'!AX724+1,FALSE)),"",VLOOKUP(E203,労務比率,'報告書（事業主控）'!AX724+1,FALSE))</f>
        <v/>
      </c>
      <c r="I203" s="203">
        <f>'報告書（事業主控）'!AH725</f>
        <v>0</v>
      </c>
      <c r="J203" s="203">
        <f>'報告書（事業主控）'!AH724</f>
        <v>0</v>
      </c>
      <c r="K203" s="203">
        <f>'報告書（事業主控）'!AN724</f>
        <v>0</v>
      </c>
      <c r="L203" s="371">
        <f t="shared" si="30"/>
        <v>0</v>
      </c>
      <c r="M203" s="283">
        <f t="shared" si="32"/>
        <v>0</v>
      </c>
      <c r="N203" s="375">
        <f t="shared" si="31"/>
        <v>0</v>
      </c>
      <c r="O203" s="374">
        <f t="shared" si="29"/>
        <v>0</v>
      </c>
      <c r="P203" s="375"/>
      <c r="Q203" s="375"/>
      <c r="R203" s="375">
        <f>IF(AND(J203=0,C203&gt;=設定シート!E$85,C203&lt;=設定シート!G$85),1,0)</f>
        <v>0</v>
      </c>
    </row>
    <row r="204" spans="1:18" ht="15" customHeight="1">
      <c r="B204" s="203">
        <v>6</v>
      </c>
      <c r="C204" s="203" t="str">
        <f>'報告書（事業主控）'!AV726</f>
        <v/>
      </c>
      <c r="E204" s="203">
        <f>'報告書（事業主控）'!$F$734</f>
        <v>0</v>
      </c>
      <c r="F204" s="203" t="str">
        <f>'報告書（事業主控）'!AW726</f>
        <v>下</v>
      </c>
      <c r="G204" s="283" t="str">
        <f>IF(ISERROR(VLOOKUP(E204,労務比率,'報告書（事業主控）'!AX726,FALSE)),"",VLOOKUP(E204,労務比率,'報告書（事業主控）'!AX726,FALSE))</f>
        <v/>
      </c>
      <c r="H204" s="283" t="str">
        <f>IF(ISERROR(VLOOKUP(E204,労務比率,'報告書（事業主控）'!AX726+1,FALSE)),"",VLOOKUP(E204,労務比率,'報告書（事業主控）'!AX726+1,FALSE))</f>
        <v/>
      </c>
      <c r="I204" s="203">
        <f>'報告書（事業主控）'!AH727</f>
        <v>0</v>
      </c>
      <c r="J204" s="203">
        <f>'報告書（事業主控）'!AH726</f>
        <v>0</v>
      </c>
      <c r="K204" s="203">
        <f>'報告書（事業主控）'!AN726</f>
        <v>0</v>
      </c>
      <c r="L204" s="371">
        <f t="shared" si="30"/>
        <v>0</v>
      </c>
      <c r="M204" s="283">
        <f t="shared" si="32"/>
        <v>0</v>
      </c>
      <c r="N204" s="375">
        <f t="shared" si="31"/>
        <v>0</v>
      </c>
      <c r="O204" s="374">
        <f t="shared" si="29"/>
        <v>0</v>
      </c>
      <c r="P204" s="375"/>
      <c r="Q204" s="375"/>
      <c r="R204" s="375">
        <f>IF(AND(J204=0,C204&gt;=設定シート!E$85,C204&lt;=設定シート!G$85),1,0)</f>
        <v>0</v>
      </c>
    </row>
    <row r="205" spans="1:18" ht="15" customHeight="1">
      <c r="B205" s="203">
        <v>7</v>
      </c>
      <c r="C205" s="203" t="str">
        <f>'報告書（事業主控）'!AV728</f>
        <v/>
      </c>
      <c r="E205" s="203">
        <f>'報告書（事業主控）'!$F$734</f>
        <v>0</v>
      </c>
      <c r="F205" s="203" t="str">
        <f>'報告書（事業主控）'!AW728</f>
        <v>下</v>
      </c>
      <c r="G205" s="283" t="str">
        <f>IF(ISERROR(VLOOKUP(E205,労務比率,'報告書（事業主控）'!AX728,FALSE)),"",VLOOKUP(E205,労務比率,'報告書（事業主控）'!AX728,FALSE))</f>
        <v/>
      </c>
      <c r="H205" s="283" t="str">
        <f>IF(ISERROR(VLOOKUP(E205,労務比率,'報告書（事業主控）'!AX728+1,FALSE)),"",VLOOKUP(E205,労務比率,'報告書（事業主控）'!AX728+1,FALSE))</f>
        <v/>
      </c>
      <c r="I205" s="203">
        <f>'報告書（事業主控）'!AH729</f>
        <v>0</v>
      </c>
      <c r="J205" s="203">
        <f>'報告書（事業主控）'!AH728</f>
        <v>0</v>
      </c>
      <c r="K205" s="203">
        <f>'報告書（事業主控）'!AN728</f>
        <v>0</v>
      </c>
      <c r="L205" s="371">
        <f t="shared" si="30"/>
        <v>0</v>
      </c>
      <c r="M205" s="283">
        <f t="shared" si="32"/>
        <v>0</v>
      </c>
      <c r="N205" s="375">
        <f t="shared" si="31"/>
        <v>0</v>
      </c>
      <c r="O205" s="374">
        <f t="shared" si="29"/>
        <v>0</v>
      </c>
      <c r="P205" s="375"/>
      <c r="Q205" s="375"/>
      <c r="R205" s="375">
        <f>IF(AND(J205=0,C205&gt;=設定シート!E$85,C205&lt;=設定シート!G$85),1,0)</f>
        <v>0</v>
      </c>
    </row>
    <row r="206" spans="1:18" ht="15" customHeight="1">
      <c r="B206" s="203">
        <v>8</v>
      </c>
      <c r="C206" s="203" t="str">
        <f>'報告書（事業主控）'!AV730</f>
        <v/>
      </c>
      <c r="E206" s="203">
        <f>'報告書（事業主控）'!$F$734</f>
        <v>0</v>
      </c>
      <c r="F206" s="203" t="str">
        <f>'報告書（事業主控）'!AW730</f>
        <v>下</v>
      </c>
      <c r="G206" s="283" t="str">
        <f>IF(ISERROR(VLOOKUP(E206,労務比率,'報告書（事業主控）'!AX730,FALSE)),"",VLOOKUP(E206,労務比率,'報告書（事業主控）'!AX730,FALSE))</f>
        <v/>
      </c>
      <c r="H206" s="283" t="str">
        <f>IF(ISERROR(VLOOKUP(E206,労務比率,'報告書（事業主控）'!AX730+1,FALSE)),"",VLOOKUP(E206,労務比率,'報告書（事業主控）'!AX730+1,FALSE))</f>
        <v/>
      </c>
      <c r="I206" s="203">
        <f>'報告書（事業主控）'!AH731</f>
        <v>0</v>
      </c>
      <c r="J206" s="203">
        <f>'報告書（事業主控）'!AH730</f>
        <v>0</v>
      </c>
      <c r="K206" s="203">
        <f>'報告書（事業主控）'!AN730</f>
        <v>0</v>
      </c>
      <c r="L206" s="371">
        <f t="shared" si="30"/>
        <v>0</v>
      </c>
      <c r="M206" s="283">
        <f t="shared" si="32"/>
        <v>0</v>
      </c>
      <c r="N206" s="375">
        <f t="shared" si="31"/>
        <v>0</v>
      </c>
      <c r="O206" s="374">
        <f t="shared" si="29"/>
        <v>0</v>
      </c>
      <c r="P206" s="375"/>
      <c r="Q206" s="375"/>
      <c r="R206" s="375">
        <f>IF(AND(J206=0,C206&gt;=設定シート!E$85,C206&lt;=設定シート!G$85),1,0)</f>
        <v>0</v>
      </c>
    </row>
    <row r="207" spans="1:18" ht="15" customHeight="1">
      <c r="B207" s="203">
        <v>9</v>
      </c>
      <c r="C207" s="203" t="str">
        <f>'報告書（事業主控）'!AV732</f>
        <v/>
      </c>
      <c r="E207" s="203">
        <f>'報告書（事業主控）'!$F$734</f>
        <v>0</v>
      </c>
      <c r="F207" s="203" t="str">
        <f>'報告書（事業主控）'!AW732</f>
        <v>下</v>
      </c>
      <c r="G207" s="283" t="str">
        <f>IF(ISERROR(VLOOKUP(E207,労務比率,'報告書（事業主控）'!AX732,FALSE)),"",VLOOKUP(E207,労務比率,'報告書（事業主控）'!AX732,FALSE))</f>
        <v/>
      </c>
      <c r="H207" s="283" t="str">
        <f>IF(ISERROR(VLOOKUP(E207,労務比率,'報告書（事業主控）'!AX732+1,FALSE)),"",VLOOKUP(E207,労務比率,'報告書（事業主控）'!AX732+1,FALSE))</f>
        <v/>
      </c>
      <c r="I207" s="203">
        <f>'報告書（事業主控）'!AH733</f>
        <v>0</v>
      </c>
      <c r="J207" s="203">
        <f>'報告書（事業主控）'!AH732</f>
        <v>0</v>
      </c>
      <c r="K207" s="203">
        <f>'報告書（事業主控）'!AN732</f>
        <v>0</v>
      </c>
      <c r="L207" s="371">
        <f t="shared" si="30"/>
        <v>0</v>
      </c>
      <c r="M207" s="283">
        <f t="shared" si="32"/>
        <v>0</v>
      </c>
      <c r="N207" s="375">
        <f t="shared" si="31"/>
        <v>0</v>
      </c>
      <c r="O207" s="374">
        <f t="shared" si="29"/>
        <v>0</v>
      </c>
      <c r="P207" s="375"/>
      <c r="Q207" s="375"/>
      <c r="R207" s="375">
        <f>IF(AND(J207=0,C207&gt;=設定シート!E$85,C207&lt;=設定シート!G$85),1,0)</f>
        <v>0</v>
      </c>
    </row>
    <row r="208" spans="1:18" ht="15" customHeight="1">
      <c r="A208" s="203">
        <v>19</v>
      </c>
      <c r="B208" s="203">
        <v>1</v>
      </c>
      <c r="C208" s="203" t="str">
        <f>'報告書（事業主控）'!AV757</f>
        <v/>
      </c>
      <c r="E208" s="203">
        <f>'報告書（事業主控）'!$F$775</f>
        <v>0</v>
      </c>
      <c r="F208" s="203" t="str">
        <f>'報告書（事業主控）'!AW757</f>
        <v>下</v>
      </c>
      <c r="G208" s="283" t="str">
        <f>IF(ISERROR(VLOOKUP(E208,労務比率,'報告書（事業主控）'!AX757,FALSE)),"",VLOOKUP(E208,労務比率,'報告書（事業主控）'!AX757,FALSE))</f>
        <v/>
      </c>
      <c r="H208" s="283" t="str">
        <f>IF(ISERROR(VLOOKUP(E208,労務比率,'報告書（事業主控）'!AX757+1,FALSE)),"",VLOOKUP(E208,労務比率,'報告書（事業主控）'!AX757+1,FALSE))</f>
        <v/>
      </c>
      <c r="I208" s="203">
        <f>'報告書（事業主控）'!AH758</f>
        <v>0</v>
      </c>
      <c r="J208" s="203">
        <f>'報告書（事業主控）'!AH757</f>
        <v>0</v>
      </c>
      <c r="K208" s="203">
        <f>'報告書（事業主控）'!AN757</f>
        <v>0</v>
      </c>
      <c r="L208" s="371">
        <f t="shared" si="30"/>
        <v>0</v>
      </c>
      <c r="M208" s="283">
        <f t="shared" si="32"/>
        <v>0</v>
      </c>
      <c r="N208" s="375">
        <f t="shared" si="31"/>
        <v>0</v>
      </c>
      <c r="O208" s="374">
        <f t="shared" si="29"/>
        <v>0</v>
      </c>
      <c r="P208" s="375">
        <f>INT(SUMIF(O208:O216,0,I208:I216)*105/108)</f>
        <v>0</v>
      </c>
      <c r="Q208" s="378">
        <f>INT(P208*IF(COUNTIF(R208:R216,1)=0,0,SUMIF(R208:R216,1,G208:G216)/COUNTIF(R208:R216,1))/100)</f>
        <v>0</v>
      </c>
      <c r="R208" s="375">
        <f>IF(AND(J208=0,C208&gt;=設定シート!E$85,C208&lt;=設定シート!G$85),1,0)</f>
        <v>0</v>
      </c>
    </row>
    <row r="209" spans="1:18" ht="15" customHeight="1">
      <c r="B209" s="203">
        <v>2</v>
      </c>
      <c r="C209" s="203" t="str">
        <f>'報告書（事業主控）'!AV759</f>
        <v/>
      </c>
      <c r="E209" s="203">
        <f>'報告書（事業主控）'!$F$775</f>
        <v>0</v>
      </c>
      <c r="F209" s="203" t="str">
        <f>'報告書（事業主控）'!AW759</f>
        <v>下</v>
      </c>
      <c r="G209" s="283" t="str">
        <f>IF(ISERROR(VLOOKUP(E209,労務比率,'報告書（事業主控）'!AX759,FALSE)),"",VLOOKUP(E209,労務比率,'報告書（事業主控）'!AX759,FALSE))</f>
        <v/>
      </c>
      <c r="H209" s="283" t="str">
        <f>IF(ISERROR(VLOOKUP(E209,労務比率,'報告書（事業主控）'!AX759+1,FALSE)),"",VLOOKUP(E209,労務比率,'報告書（事業主控）'!AX759+1,FALSE))</f>
        <v/>
      </c>
      <c r="I209" s="203">
        <f>'報告書（事業主控）'!AH760</f>
        <v>0</v>
      </c>
      <c r="J209" s="203">
        <f>'報告書（事業主控）'!AH759</f>
        <v>0</v>
      </c>
      <c r="K209" s="203">
        <f>'報告書（事業主控）'!AN759</f>
        <v>0</v>
      </c>
      <c r="L209" s="371">
        <f t="shared" si="30"/>
        <v>0</v>
      </c>
      <c r="M209" s="283">
        <f t="shared" si="32"/>
        <v>0</v>
      </c>
      <c r="N209" s="375">
        <f t="shared" si="31"/>
        <v>0</v>
      </c>
      <c r="O209" s="374">
        <f t="shared" si="29"/>
        <v>0</v>
      </c>
      <c r="P209" s="375"/>
      <c r="Q209" s="375"/>
      <c r="R209" s="375">
        <f>IF(AND(J209=0,C209&gt;=設定シート!E$85,C209&lt;=設定シート!G$85),1,0)</f>
        <v>0</v>
      </c>
    </row>
    <row r="210" spans="1:18" ht="15" customHeight="1">
      <c r="B210" s="203">
        <v>3</v>
      </c>
      <c r="C210" s="203" t="str">
        <f>'報告書（事業主控）'!AV761</f>
        <v/>
      </c>
      <c r="E210" s="203">
        <f>'報告書（事業主控）'!$F$775</f>
        <v>0</v>
      </c>
      <c r="F210" s="203" t="str">
        <f>'報告書（事業主控）'!AW761</f>
        <v>下</v>
      </c>
      <c r="G210" s="283" t="str">
        <f>IF(ISERROR(VLOOKUP(E210,労務比率,'報告書（事業主控）'!AX761,FALSE)),"",VLOOKUP(E210,労務比率,'報告書（事業主控）'!AX761,FALSE))</f>
        <v/>
      </c>
      <c r="H210" s="283" t="str">
        <f>IF(ISERROR(VLOOKUP(E210,労務比率,'報告書（事業主控）'!AX761+1,FALSE)),"",VLOOKUP(E210,労務比率,'報告書（事業主控）'!AX761+1,FALSE))</f>
        <v/>
      </c>
      <c r="I210" s="203">
        <f>'報告書（事業主控）'!AH762</f>
        <v>0</v>
      </c>
      <c r="J210" s="203">
        <f>'報告書（事業主控）'!AH761</f>
        <v>0</v>
      </c>
      <c r="K210" s="203">
        <f>'報告書（事業主控）'!AN761</f>
        <v>0</v>
      </c>
      <c r="L210" s="371">
        <f t="shared" si="30"/>
        <v>0</v>
      </c>
      <c r="M210" s="283">
        <f t="shared" si="32"/>
        <v>0</v>
      </c>
      <c r="N210" s="375">
        <f t="shared" si="31"/>
        <v>0</v>
      </c>
      <c r="O210" s="374">
        <f t="shared" si="29"/>
        <v>0</v>
      </c>
      <c r="P210" s="375"/>
      <c r="Q210" s="375"/>
      <c r="R210" s="375">
        <f>IF(AND(J210=0,C210&gt;=設定シート!E$85,C210&lt;=設定シート!G$85),1,0)</f>
        <v>0</v>
      </c>
    </row>
    <row r="211" spans="1:18" ht="15" customHeight="1">
      <c r="B211" s="203">
        <v>4</v>
      </c>
      <c r="C211" s="203" t="str">
        <f>'報告書（事業主控）'!AV763</f>
        <v/>
      </c>
      <c r="E211" s="203">
        <f>'報告書（事業主控）'!$F$775</f>
        <v>0</v>
      </c>
      <c r="F211" s="203" t="str">
        <f>'報告書（事業主控）'!AW763</f>
        <v>下</v>
      </c>
      <c r="G211" s="283" t="str">
        <f>IF(ISERROR(VLOOKUP(E211,労務比率,'報告書（事業主控）'!AX763,FALSE)),"",VLOOKUP(E211,労務比率,'報告書（事業主控）'!AX763,FALSE))</f>
        <v/>
      </c>
      <c r="H211" s="283" t="str">
        <f>IF(ISERROR(VLOOKUP(E211,労務比率,'報告書（事業主控）'!AX763+1,FALSE)),"",VLOOKUP(E211,労務比率,'報告書（事業主控）'!AX763+1,FALSE))</f>
        <v/>
      </c>
      <c r="I211" s="203">
        <f>'報告書（事業主控）'!AH764</f>
        <v>0</v>
      </c>
      <c r="J211" s="203">
        <f>'報告書（事業主控）'!AH763</f>
        <v>0</v>
      </c>
      <c r="K211" s="203">
        <f>'報告書（事業主控）'!AN763</f>
        <v>0</v>
      </c>
      <c r="L211" s="371">
        <f t="shared" si="30"/>
        <v>0</v>
      </c>
      <c r="M211" s="283">
        <f t="shared" si="32"/>
        <v>0</v>
      </c>
      <c r="N211" s="375">
        <f t="shared" si="31"/>
        <v>0</v>
      </c>
      <c r="O211" s="374">
        <f t="shared" si="29"/>
        <v>0</v>
      </c>
      <c r="P211" s="375"/>
      <c r="Q211" s="375"/>
      <c r="R211" s="375">
        <f>IF(AND(J211=0,C211&gt;=設定シート!E$85,C211&lt;=設定シート!G$85),1,0)</f>
        <v>0</v>
      </c>
    </row>
    <row r="212" spans="1:18" ht="15" customHeight="1">
      <c r="B212" s="203">
        <v>5</v>
      </c>
      <c r="C212" s="203" t="str">
        <f>'報告書（事業主控）'!AV765</f>
        <v/>
      </c>
      <c r="E212" s="203">
        <f>'報告書（事業主控）'!$F$775</f>
        <v>0</v>
      </c>
      <c r="F212" s="203" t="str">
        <f>'報告書（事業主控）'!AW765</f>
        <v>下</v>
      </c>
      <c r="G212" s="283" t="str">
        <f>IF(ISERROR(VLOOKUP(E212,労務比率,'報告書（事業主控）'!AX765,FALSE)),"",VLOOKUP(E212,労務比率,'報告書（事業主控）'!AX765,FALSE))</f>
        <v/>
      </c>
      <c r="H212" s="283" t="str">
        <f>IF(ISERROR(VLOOKUP(E212,労務比率,'報告書（事業主控）'!AX765+1,FALSE)),"",VLOOKUP(E212,労務比率,'報告書（事業主控）'!AX765+1,FALSE))</f>
        <v/>
      </c>
      <c r="I212" s="203">
        <f>'報告書（事業主控）'!AH766</f>
        <v>0</v>
      </c>
      <c r="J212" s="203">
        <f>'報告書（事業主控）'!AH765</f>
        <v>0</v>
      </c>
      <c r="K212" s="203">
        <f>'報告書（事業主控）'!AN765</f>
        <v>0</v>
      </c>
      <c r="L212" s="371">
        <f t="shared" si="30"/>
        <v>0</v>
      </c>
      <c r="M212" s="283">
        <f t="shared" si="32"/>
        <v>0</v>
      </c>
      <c r="N212" s="375">
        <f t="shared" si="31"/>
        <v>0</v>
      </c>
      <c r="O212" s="374">
        <f t="shared" si="29"/>
        <v>0</v>
      </c>
      <c r="P212" s="375"/>
      <c r="Q212" s="375"/>
      <c r="R212" s="375">
        <f>IF(AND(J212=0,C212&gt;=設定シート!E$85,C212&lt;=設定シート!G$85),1,0)</f>
        <v>0</v>
      </c>
    </row>
    <row r="213" spans="1:18" ht="15" customHeight="1">
      <c r="B213" s="203">
        <v>6</v>
      </c>
      <c r="C213" s="203" t="str">
        <f>'報告書（事業主控）'!AV767</f>
        <v/>
      </c>
      <c r="E213" s="203">
        <f>'報告書（事業主控）'!$F$775</f>
        <v>0</v>
      </c>
      <c r="F213" s="203" t="str">
        <f>'報告書（事業主控）'!AW767</f>
        <v>下</v>
      </c>
      <c r="G213" s="283" t="str">
        <f>IF(ISERROR(VLOOKUP(E213,労務比率,'報告書（事業主控）'!AX767,FALSE)),"",VLOOKUP(E213,労務比率,'報告書（事業主控）'!AX767,FALSE))</f>
        <v/>
      </c>
      <c r="H213" s="283" t="str">
        <f>IF(ISERROR(VLOOKUP(E213,労務比率,'報告書（事業主控）'!AX767+1,FALSE)),"",VLOOKUP(E213,労務比率,'報告書（事業主控）'!AX767+1,FALSE))</f>
        <v/>
      </c>
      <c r="I213" s="203">
        <f>'報告書（事業主控）'!AH768</f>
        <v>0</v>
      </c>
      <c r="J213" s="203">
        <f>'報告書（事業主控）'!AH767</f>
        <v>0</v>
      </c>
      <c r="K213" s="203">
        <f>'報告書（事業主控）'!AN767</f>
        <v>0</v>
      </c>
      <c r="L213" s="371">
        <f t="shared" si="30"/>
        <v>0</v>
      </c>
      <c r="M213" s="283">
        <f t="shared" si="32"/>
        <v>0</v>
      </c>
      <c r="N213" s="375">
        <f t="shared" si="31"/>
        <v>0</v>
      </c>
      <c r="O213" s="374">
        <f t="shared" ref="O213:O276" si="33">IF(I213=N213,IF(ISERROR(ROUNDDOWN(I213*G213/100,0)+K213),0,ROUNDDOWN(I213*G213/100,0)+K213),0)</f>
        <v>0</v>
      </c>
      <c r="P213" s="375"/>
      <c r="Q213" s="375"/>
      <c r="R213" s="375">
        <f>IF(AND(J213=0,C213&gt;=設定シート!E$85,C213&lt;=設定シート!G$85),1,0)</f>
        <v>0</v>
      </c>
    </row>
    <row r="214" spans="1:18" ht="15" customHeight="1">
      <c r="B214" s="203">
        <v>7</v>
      </c>
      <c r="C214" s="203" t="str">
        <f>'報告書（事業主控）'!AV769</f>
        <v/>
      </c>
      <c r="E214" s="203">
        <f>'報告書（事業主控）'!$F$775</f>
        <v>0</v>
      </c>
      <c r="F214" s="203" t="str">
        <f>'報告書（事業主控）'!AW769</f>
        <v>下</v>
      </c>
      <c r="G214" s="283" t="str">
        <f>IF(ISERROR(VLOOKUP(E214,労務比率,'報告書（事業主控）'!AX769,FALSE)),"",VLOOKUP(E214,労務比率,'報告書（事業主控）'!AX769,FALSE))</f>
        <v/>
      </c>
      <c r="H214" s="283" t="str">
        <f>IF(ISERROR(VLOOKUP(E214,労務比率,'報告書（事業主控）'!AX769+1,FALSE)),"",VLOOKUP(E214,労務比率,'報告書（事業主控）'!AX769+1,FALSE))</f>
        <v/>
      </c>
      <c r="I214" s="203">
        <f>'報告書（事業主控）'!AH770</f>
        <v>0</v>
      </c>
      <c r="J214" s="203">
        <f>'報告書（事業主控）'!AH769</f>
        <v>0</v>
      </c>
      <c r="K214" s="203">
        <f>'報告書（事業主控）'!AN769</f>
        <v>0</v>
      </c>
      <c r="L214" s="371">
        <f t="shared" si="30"/>
        <v>0</v>
      </c>
      <c r="M214" s="283">
        <f t="shared" si="32"/>
        <v>0</v>
      </c>
      <c r="N214" s="375">
        <f t="shared" si="31"/>
        <v>0</v>
      </c>
      <c r="O214" s="374">
        <f t="shared" si="33"/>
        <v>0</v>
      </c>
      <c r="P214" s="375"/>
      <c r="Q214" s="375"/>
      <c r="R214" s="375">
        <f>IF(AND(J214=0,C214&gt;=設定シート!E$85,C214&lt;=設定シート!G$85),1,0)</f>
        <v>0</v>
      </c>
    </row>
    <row r="215" spans="1:18" ht="15" customHeight="1">
      <c r="B215" s="203">
        <v>8</v>
      </c>
      <c r="C215" s="203" t="str">
        <f>'報告書（事業主控）'!AV771</f>
        <v/>
      </c>
      <c r="E215" s="203">
        <f>'報告書（事業主控）'!$F$775</f>
        <v>0</v>
      </c>
      <c r="F215" s="203" t="str">
        <f>'報告書（事業主控）'!AW771</f>
        <v>下</v>
      </c>
      <c r="G215" s="283" t="str">
        <f>IF(ISERROR(VLOOKUP(E215,労務比率,'報告書（事業主控）'!AX771,FALSE)),"",VLOOKUP(E215,労務比率,'報告書（事業主控）'!AX771,FALSE))</f>
        <v/>
      </c>
      <c r="H215" s="283" t="str">
        <f>IF(ISERROR(VLOOKUP(E215,労務比率,'報告書（事業主控）'!AX771+1,FALSE)),"",VLOOKUP(E215,労務比率,'報告書（事業主控）'!AX771+1,FALSE))</f>
        <v/>
      </c>
      <c r="I215" s="203">
        <f>'報告書（事業主控）'!AH772</f>
        <v>0</v>
      </c>
      <c r="J215" s="203">
        <f>'報告書（事業主控）'!AH771</f>
        <v>0</v>
      </c>
      <c r="K215" s="203">
        <f>'報告書（事業主控）'!AN771</f>
        <v>0</v>
      </c>
      <c r="L215" s="371">
        <f t="shared" si="30"/>
        <v>0</v>
      </c>
      <c r="M215" s="283">
        <f t="shared" si="32"/>
        <v>0</v>
      </c>
      <c r="N215" s="375">
        <f t="shared" si="31"/>
        <v>0</v>
      </c>
      <c r="O215" s="374">
        <f t="shared" si="33"/>
        <v>0</v>
      </c>
      <c r="P215" s="375"/>
      <c r="Q215" s="375"/>
      <c r="R215" s="375">
        <f>IF(AND(J215=0,C215&gt;=設定シート!E$85,C215&lt;=設定シート!G$85),1,0)</f>
        <v>0</v>
      </c>
    </row>
    <row r="216" spans="1:18" ht="15" customHeight="1">
      <c r="B216" s="203">
        <v>9</v>
      </c>
      <c r="C216" s="203" t="str">
        <f>'報告書（事業主控）'!AV773</f>
        <v/>
      </c>
      <c r="E216" s="203">
        <f>'報告書（事業主控）'!$F$775</f>
        <v>0</v>
      </c>
      <c r="F216" s="203" t="str">
        <f>'報告書（事業主控）'!AW773</f>
        <v>下</v>
      </c>
      <c r="G216" s="283" t="str">
        <f>IF(ISERROR(VLOOKUP(E216,労務比率,'報告書（事業主控）'!AX773,FALSE)),"",VLOOKUP(E216,労務比率,'報告書（事業主控）'!AX773,FALSE))</f>
        <v/>
      </c>
      <c r="H216" s="283" t="str">
        <f>IF(ISERROR(VLOOKUP(E216,労務比率,'報告書（事業主控）'!AX773+1,FALSE)),"",VLOOKUP(E216,労務比率,'報告書（事業主控）'!AX773+1,FALSE))</f>
        <v/>
      </c>
      <c r="I216" s="203">
        <f>'報告書（事業主控）'!AH774</f>
        <v>0</v>
      </c>
      <c r="J216" s="203">
        <f>'報告書（事業主控）'!AH773</f>
        <v>0</v>
      </c>
      <c r="K216" s="203">
        <f>'報告書（事業主控）'!AN773</f>
        <v>0</v>
      </c>
      <c r="L216" s="371">
        <f t="shared" si="30"/>
        <v>0</v>
      </c>
      <c r="M216" s="283">
        <f t="shared" si="32"/>
        <v>0</v>
      </c>
      <c r="N216" s="375">
        <f t="shared" si="31"/>
        <v>0</v>
      </c>
      <c r="O216" s="374">
        <f t="shared" si="33"/>
        <v>0</v>
      </c>
      <c r="P216" s="375"/>
      <c r="Q216" s="375"/>
      <c r="R216" s="375">
        <f>IF(AND(J216=0,C216&gt;=設定シート!E$85,C216&lt;=設定シート!G$85),1,0)</f>
        <v>0</v>
      </c>
    </row>
    <row r="217" spans="1:18" ht="15" customHeight="1">
      <c r="A217" s="203">
        <v>20</v>
      </c>
      <c r="B217" s="203">
        <v>1</v>
      </c>
      <c r="C217" s="203" t="str">
        <f>'報告書（事業主控）'!AV798</f>
        <v/>
      </c>
      <c r="E217" s="203">
        <f>'報告書（事業主控）'!$F$816</f>
        <v>0</v>
      </c>
      <c r="F217" s="203" t="str">
        <f>'報告書（事業主控）'!AW798</f>
        <v>下</v>
      </c>
      <c r="G217" s="283" t="str">
        <f>IF(ISERROR(VLOOKUP(E217,労務比率,'報告書（事業主控）'!AX798,FALSE)),"",VLOOKUP(E217,労務比率,'報告書（事業主控）'!AX798,FALSE))</f>
        <v/>
      </c>
      <c r="H217" s="283" t="str">
        <f>IF(ISERROR(VLOOKUP(E217,労務比率,'報告書（事業主控）'!AX798+1,FALSE)),"",VLOOKUP(E217,労務比率,'報告書（事業主控）'!AX798+1,FALSE))</f>
        <v/>
      </c>
      <c r="I217" s="203">
        <f>'報告書（事業主控）'!AH799</f>
        <v>0</v>
      </c>
      <c r="J217" s="203">
        <f>'報告書（事業主控）'!AH798</f>
        <v>0</v>
      </c>
      <c r="K217" s="203">
        <f>'報告書（事業主控）'!AN798</f>
        <v>0</v>
      </c>
      <c r="L217" s="371">
        <f t="shared" si="30"/>
        <v>0</v>
      </c>
      <c r="M217" s="283">
        <f t="shared" si="32"/>
        <v>0</v>
      </c>
      <c r="N217" s="375">
        <f t="shared" si="31"/>
        <v>0</v>
      </c>
      <c r="O217" s="374">
        <f t="shared" si="33"/>
        <v>0</v>
      </c>
      <c r="P217" s="375">
        <f>INT(SUMIF(O217:O225,0,I217:I225)*105/108)</f>
        <v>0</v>
      </c>
      <c r="Q217" s="378">
        <f>INT(P217*IF(COUNTIF(R217:R225,1)=0,0,SUMIF(R217:R225,1,G217:G225)/COUNTIF(R217:R225,1))/100)</f>
        <v>0</v>
      </c>
      <c r="R217" s="375">
        <f>IF(AND(J217=0,C217&gt;=設定シート!E$85,C217&lt;=設定シート!G$85),1,0)</f>
        <v>0</v>
      </c>
    </row>
    <row r="218" spans="1:18" ht="15" customHeight="1">
      <c r="B218" s="203">
        <v>2</v>
      </c>
      <c r="C218" s="203" t="str">
        <f>'報告書（事業主控）'!AV800</f>
        <v/>
      </c>
      <c r="E218" s="203">
        <f>'報告書（事業主控）'!$F$816</f>
        <v>0</v>
      </c>
      <c r="F218" s="203" t="str">
        <f>'報告書（事業主控）'!AW800</f>
        <v>下</v>
      </c>
      <c r="G218" s="283" t="str">
        <f>IF(ISERROR(VLOOKUP(E218,労務比率,'報告書（事業主控）'!AX800,FALSE)),"",VLOOKUP(E218,労務比率,'報告書（事業主控）'!AX800,FALSE))</f>
        <v/>
      </c>
      <c r="H218" s="283" t="str">
        <f>IF(ISERROR(VLOOKUP(E218,労務比率,'報告書（事業主控）'!AX800+1,FALSE)),"",VLOOKUP(E218,労務比率,'報告書（事業主控）'!AX800+1,FALSE))</f>
        <v/>
      </c>
      <c r="I218" s="203">
        <f>'報告書（事業主控）'!AH801</f>
        <v>0</v>
      </c>
      <c r="J218" s="203">
        <f>'報告書（事業主控）'!AH800</f>
        <v>0</v>
      </c>
      <c r="K218" s="203">
        <f>'報告書（事業主控）'!AN800</f>
        <v>0</v>
      </c>
      <c r="L218" s="371">
        <f t="shared" si="30"/>
        <v>0</v>
      </c>
      <c r="M218" s="283">
        <f t="shared" si="32"/>
        <v>0</v>
      </c>
      <c r="N218" s="375">
        <f t="shared" si="31"/>
        <v>0</v>
      </c>
      <c r="O218" s="374">
        <f t="shared" si="33"/>
        <v>0</v>
      </c>
      <c r="P218" s="375"/>
      <c r="Q218" s="375"/>
      <c r="R218" s="375">
        <f>IF(AND(J218=0,C218&gt;=設定シート!E$85,C218&lt;=設定シート!G$85),1,0)</f>
        <v>0</v>
      </c>
    </row>
    <row r="219" spans="1:18" ht="15" customHeight="1">
      <c r="B219" s="203">
        <v>3</v>
      </c>
      <c r="C219" s="203" t="str">
        <f>'報告書（事業主控）'!AV802</f>
        <v/>
      </c>
      <c r="E219" s="203">
        <f>'報告書（事業主控）'!$F$816</f>
        <v>0</v>
      </c>
      <c r="F219" s="203" t="str">
        <f>'報告書（事業主控）'!AW802</f>
        <v>下</v>
      </c>
      <c r="G219" s="283" t="str">
        <f>IF(ISERROR(VLOOKUP(E219,労務比率,'報告書（事業主控）'!AX802,FALSE)),"",VLOOKUP(E219,労務比率,'報告書（事業主控）'!AX802,FALSE))</f>
        <v/>
      </c>
      <c r="H219" s="283" t="str">
        <f>IF(ISERROR(VLOOKUP(E219,労務比率,'報告書（事業主控）'!AX802+1,FALSE)),"",VLOOKUP(E219,労務比率,'報告書（事業主控）'!AX802+1,FALSE))</f>
        <v/>
      </c>
      <c r="I219" s="203">
        <f>'報告書（事業主控）'!AH803</f>
        <v>0</v>
      </c>
      <c r="J219" s="203">
        <f>'報告書（事業主控）'!AH802</f>
        <v>0</v>
      </c>
      <c r="K219" s="203">
        <f>'報告書（事業主控）'!AN802</f>
        <v>0</v>
      </c>
      <c r="L219" s="371">
        <f t="shared" si="30"/>
        <v>0</v>
      </c>
      <c r="M219" s="283">
        <f t="shared" si="32"/>
        <v>0</v>
      </c>
      <c r="N219" s="375">
        <f t="shared" si="31"/>
        <v>0</v>
      </c>
      <c r="O219" s="374">
        <f t="shared" si="33"/>
        <v>0</v>
      </c>
      <c r="P219" s="375"/>
      <c r="Q219" s="375"/>
      <c r="R219" s="375">
        <f>IF(AND(J219=0,C219&gt;=設定シート!E$85,C219&lt;=設定シート!G$85),1,0)</f>
        <v>0</v>
      </c>
    </row>
    <row r="220" spans="1:18" ht="15" customHeight="1">
      <c r="B220" s="203">
        <v>4</v>
      </c>
      <c r="C220" s="203" t="str">
        <f>'報告書（事業主控）'!AV804</f>
        <v/>
      </c>
      <c r="E220" s="203">
        <f>'報告書（事業主控）'!$F$816</f>
        <v>0</v>
      </c>
      <c r="F220" s="203" t="str">
        <f>'報告書（事業主控）'!AW804</f>
        <v>下</v>
      </c>
      <c r="G220" s="283" t="str">
        <f>IF(ISERROR(VLOOKUP(E220,労務比率,'報告書（事業主控）'!AX804,FALSE)),"",VLOOKUP(E220,労務比率,'報告書（事業主控）'!AX804,FALSE))</f>
        <v/>
      </c>
      <c r="H220" s="283" t="str">
        <f>IF(ISERROR(VLOOKUP(E220,労務比率,'報告書（事業主控）'!AX804+1,FALSE)),"",VLOOKUP(E220,労務比率,'報告書（事業主控）'!AX804+1,FALSE))</f>
        <v/>
      </c>
      <c r="I220" s="203">
        <f>'報告書（事業主控）'!AH805</f>
        <v>0</v>
      </c>
      <c r="J220" s="203">
        <f>'報告書（事業主控）'!AH804</f>
        <v>0</v>
      </c>
      <c r="K220" s="203">
        <f>'報告書（事業主控）'!AN804</f>
        <v>0</v>
      </c>
      <c r="L220" s="371">
        <f t="shared" si="30"/>
        <v>0</v>
      </c>
      <c r="M220" s="283">
        <f t="shared" si="32"/>
        <v>0</v>
      </c>
      <c r="N220" s="375">
        <f t="shared" si="31"/>
        <v>0</v>
      </c>
      <c r="O220" s="374">
        <f t="shared" si="33"/>
        <v>0</v>
      </c>
      <c r="P220" s="375"/>
      <c r="Q220" s="375"/>
      <c r="R220" s="375">
        <f>IF(AND(J220=0,C220&gt;=設定シート!E$85,C220&lt;=設定シート!G$85),1,0)</f>
        <v>0</v>
      </c>
    </row>
    <row r="221" spans="1:18" ht="15" customHeight="1">
      <c r="B221" s="203">
        <v>5</v>
      </c>
      <c r="C221" s="203" t="str">
        <f>'報告書（事業主控）'!AV806</f>
        <v/>
      </c>
      <c r="E221" s="203">
        <f>'報告書（事業主控）'!$F$816</f>
        <v>0</v>
      </c>
      <c r="F221" s="203" t="str">
        <f>'報告書（事業主控）'!AW806</f>
        <v>下</v>
      </c>
      <c r="G221" s="283" t="str">
        <f>IF(ISERROR(VLOOKUP(E221,労務比率,'報告書（事業主控）'!AX806,FALSE)),"",VLOOKUP(E221,労務比率,'報告書（事業主控）'!AX806,FALSE))</f>
        <v/>
      </c>
      <c r="H221" s="283" t="str">
        <f>IF(ISERROR(VLOOKUP(E221,労務比率,'報告書（事業主控）'!AX806+1,FALSE)),"",VLOOKUP(E221,労務比率,'報告書（事業主控）'!AX806+1,FALSE))</f>
        <v/>
      </c>
      <c r="I221" s="203">
        <f>'報告書（事業主控）'!AH807</f>
        <v>0</v>
      </c>
      <c r="J221" s="203">
        <f>'報告書（事業主控）'!AH806</f>
        <v>0</v>
      </c>
      <c r="K221" s="203">
        <f>'報告書（事業主控）'!AN806</f>
        <v>0</v>
      </c>
      <c r="L221" s="371">
        <f t="shared" si="30"/>
        <v>0</v>
      </c>
      <c r="M221" s="283">
        <f t="shared" si="32"/>
        <v>0</v>
      </c>
      <c r="N221" s="375">
        <f t="shared" si="31"/>
        <v>0</v>
      </c>
      <c r="O221" s="374">
        <f t="shared" si="33"/>
        <v>0</v>
      </c>
      <c r="P221" s="375"/>
      <c r="Q221" s="375"/>
      <c r="R221" s="375">
        <f>IF(AND(J221=0,C221&gt;=設定シート!E$85,C221&lt;=設定シート!G$85),1,0)</f>
        <v>0</v>
      </c>
    </row>
    <row r="222" spans="1:18" ht="15" customHeight="1">
      <c r="B222" s="203">
        <v>6</v>
      </c>
      <c r="C222" s="203" t="str">
        <f>'報告書（事業主控）'!AV808</f>
        <v/>
      </c>
      <c r="E222" s="203">
        <f>'報告書（事業主控）'!$F$816</f>
        <v>0</v>
      </c>
      <c r="F222" s="203" t="str">
        <f>'報告書（事業主控）'!AW808</f>
        <v>下</v>
      </c>
      <c r="G222" s="283" t="str">
        <f>IF(ISERROR(VLOOKUP(E222,労務比率,'報告書（事業主控）'!AX808,FALSE)),"",VLOOKUP(E222,労務比率,'報告書（事業主控）'!AX808,FALSE))</f>
        <v/>
      </c>
      <c r="H222" s="283" t="str">
        <f>IF(ISERROR(VLOOKUP(E222,労務比率,'報告書（事業主控）'!AX808+1,FALSE)),"",VLOOKUP(E222,労務比率,'報告書（事業主控）'!AX808+1,FALSE))</f>
        <v/>
      </c>
      <c r="I222" s="203">
        <f>'報告書（事業主控）'!AH809</f>
        <v>0</v>
      </c>
      <c r="J222" s="203">
        <f>'報告書（事業主控）'!AH808</f>
        <v>0</v>
      </c>
      <c r="K222" s="203">
        <f>'報告書（事業主控）'!AN808</f>
        <v>0</v>
      </c>
      <c r="L222" s="371">
        <f t="shared" si="30"/>
        <v>0</v>
      </c>
      <c r="M222" s="283">
        <f t="shared" si="32"/>
        <v>0</v>
      </c>
      <c r="N222" s="375">
        <f t="shared" si="31"/>
        <v>0</v>
      </c>
      <c r="O222" s="374">
        <f t="shared" si="33"/>
        <v>0</v>
      </c>
      <c r="P222" s="375"/>
      <c r="Q222" s="375"/>
      <c r="R222" s="375">
        <f>IF(AND(J222=0,C222&gt;=設定シート!E$85,C222&lt;=設定シート!G$85),1,0)</f>
        <v>0</v>
      </c>
    </row>
    <row r="223" spans="1:18" ht="15" customHeight="1">
      <c r="B223" s="203">
        <v>7</v>
      </c>
      <c r="C223" s="203" t="str">
        <f>'報告書（事業主控）'!AV810</f>
        <v/>
      </c>
      <c r="E223" s="203">
        <f>'報告書（事業主控）'!$F$816</f>
        <v>0</v>
      </c>
      <c r="F223" s="203" t="str">
        <f>'報告書（事業主控）'!AW810</f>
        <v>下</v>
      </c>
      <c r="G223" s="283" t="str">
        <f>IF(ISERROR(VLOOKUP(E223,労務比率,'報告書（事業主控）'!AX810,FALSE)),"",VLOOKUP(E223,労務比率,'報告書（事業主控）'!AX810,FALSE))</f>
        <v/>
      </c>
      <c r="H223" s="283" t="str">
        <f>IF(ISERROR(VLOOKUP(E223,労務比率,'報告書（事業主控）'!AX810+1,FALSE)),"",VLOOKUP(E223,労務比率,'報告書（事業主控）'!AX810+1,FALSE))</f>
        <v/>
      </c>
      <c r="I223" s="203">
        <f>'報告書（事業主控）'!AH811</f>
        <v>0</v>
      </c>
      <c r="J223" s="203">
        <f>'報告書（事業主控）'!AH810</f>
        <v>0</v>
      </c>
      <c r="K223" s="203">
        <f>'報告書（事業主控）'!AN810</f>
        <v>0</v>
      </c>
      <c r="L223" s="371">
        <f t="shared" si="30"/>
        <v>0</v>
      </c>
      <c r="M223" s="283">
        <f t="shared" si="32"/>
        <v>0</v>
      </c>
      <c r="N223" s="375">
        <f t="shared" si="31"/>
        <v>0</v>
      </c>
      <c r="O223" s="374">
        <f t="shared" si="33"/>
        <v>0</v>
      </c>
      <c r="P223" s="375"/>
      <c r="Q223" s="375"/>
      <c r="R223" s="375">
        <f>IF(AND(J223=0,C223&gt;=設定シート!E$85,C223&lt;=設定シート!G$85),1,0)</f>
        <v>0</v>
      </c>
    </row>
    <row r="224" spans="1:18" ht="15" customHeight="1">
      <c r="B224" s="203">
        <v>8</v>
      </c>
      <c r="C224" s="203" t="str">
        <f>'報告書（事業主控）'!AV812</f>
        <v/>
      </c>
      <c r="E224" s="203">
        <f>'報告書（事業主控）'!$F$816</f>
        <v>0</v>
      </c>
      <c r="F224" s="203" t="str">
        <f>'報告書（事業主控）'!AW812</f>
        <v>下</v>
      </c>
      <c r="G224" s="283" t="str">
        <f>IF(ISERROR(VLOOKUP(E224,労務比率,'報告書（事業主控）'!AX812,FALSE)),"",VLOOKUP(E224,労務比率,'報告書（事業主控）'!AX812,FALSE))</f>
        <v/>
      </c>
      <c r="H224" s="283" t="str">
        <f>IF(ISERROR(VLOOKUP(E224,労務比率,'報告書（事業主控）'!AX812+1,FALSE)),"",VLOOKUP(E224,労務比率,'報告書（事業主控）'!AX812+1,FALSE))</f>
        <v/>
      </c>
      <c r="I224" s="203">
        <f>'報告書（事業主控）'!AH813</f>
        <v>0</v>
      </c>
      <c r="J224" s="203">
        <f>'報告書（事業主控）'!AH812</f>
        <v>0</v>
      </c>
      <c r="K224" s="203">
        <f>'報告書（事業主控）'!AN812</f>
        <v>0</v>
      </c>
      <c r="L224" s="371">
        <f t="shared" si="30"/>
        <v>0</v>
      </c>
      <c r="M224" s="283">
        <f t="shared" si="32"/>
        <v>0</v>
      </c>
      <c r="N224" s="375">
        <f t="shared" si="31"/>
        <v>0</v>
      </c>
      <c r="O224" s="374">
        <f t="shared" si="33"/>
        <v>0</v>
      </c>
      <c r="P224" s="375"/>
      <c r="Q224" s="375"/>
      <c r="R224" s="375">
        <f>IF(AND(J224=0,C224&gt;=設定シート!E$85,C224&lt;=設定シート!G$85),1,0)</f>
        <v>0</v>
      </c>
    </row>
    <row r="225" spans="1:18" ht="15" customHeight="1">
      <c r="B225" s="203">
        <v>9</v>
      </c>
      <c r="C225" s="203" t="str">
        <f>'報告書（事業主控）'!AV814</f>
        <v/>
      </c>
      <c r="E225" s="203">
        <f>'報告書（事業主控）'!$F$816</f>
        <v>0</v>
      </c>
      <c r="F225" s="203" t="str">
        <f>'報告書（事業主控）'!AW814</f>
        <v>下</v>
      </c>
      <c r="G225" s="283" t="str">
        <f>IF(ISERROR(VLOOKUP(E225,労務比率,'報告書（事業主控）'!AX814,FALSE)),"",VLOOKUP(E225,労務比率,'報告書（事業主控）'!AX814,FALSE))</f>
        <v/>
      </c>
      <c r="H225" s="283" t="str">
        <f>IF(ISERROR(VLOOKUP(E225,労務比率,'報告書（事業主控）'!AX814+1,FALSE)),"",VLOOKUP(E225,労務比率,'報告書（事業主控）'!AX814+1,FALSE))</f>
        <v/>
      </c>
      <c r="I225" s="203">
        <f>'報告書（事業主控）'!AH815</f>
        <v>0</v>
      </c>
      <c r="J225" s="203">
        <f>'報告書（事業主控）'!AH814</f>
        <v>0</v>
      </c>
      <c r="K225" s="203">
        <f>'報告書（事業主控）'!AN814</f>
        <v>0</v>
      </c>
      <c r="L225" s="371">
        <f t="shared" si="30"/>
        <v>0</v>
      </c>
      <c r="M225" s="283">
        <f t="shared" si="32"/>
        <v>0</v>
      </c>
      <c r="N225" s="375">
        <f t="shared" si="31"/>
        <v>0</v>
      </c>
      <c r="O225" s="374">
        <f t="shared" si="33"/>
        <v>0</v>
      </c>
      <c r="P225" s="375"/>
      <c r="Q225" s="375"/>
      <c r="R225" s="375">
        <f>IF(AND(J225=0,C225&gt;=設定シート!E$85,C225&lt;=設定シート!G$85),1,0)</f>
        <v>0</v>
      </c>
    </row>
    <row r="226" spans="1:18" ht="15" customHeight="1">
      <c r="A226" s="203">
        <v>21</v>
      </c>
      <c r="B226" s="203">
        <v>1</v>
      </c>
      <c r="C226" s="203" t="str">
        <f>'報告書（事業主控）'!AV839</f>
        <v/>
      </c>
      <c r="E226" s="203">
        <f>'報告書（事業主控）'!$F$857</f>
        <v>0</v>
      </c>
      <c r="F226" s="203" t="str">
        <f>'報告書（事業主控）'!AW839</f>
        <v>下</v>
      </c>
      <c r="G226" s="283" t="str">
        <f>IF(ISERROR(VLOOKUP(E226,労務比率,'報告書（事業主控）'!AX839,FALSE)),"",VLOOKUP(E226,労務比率,'報告書（事業主控）'!AX839,FALSE))</f>
        <v/>
      </c>
      <c r="H226" s="283" t="str">
        <f>IF(ISERROR(VLOOKUP(E226,労務比率,'報告書（事業主控）'!AX839+1,FALSE)),"",VLOOKUP(E226,労務比率,'報告書（事業主控）'!AX839+1,FALSE))</f>
        <v/>
      </c>
      <c r="I226" s="203">
        <f>'報告書（事業主控）'!AH840</f>
        <v>0</v>
      </c>
      <c r="J226" s="203">
        <f>'報告書（事業主控）'!AH839</f>
        <v>0</v>
      </c>
      <c r="K226" s="203">
        <f>'報告書（事業主控）'!AN839</f>
        <v>0</v>
      </c>
      <c r="L226" s="371">
        <f t="shared" si="30"/>
        <v>0</v>
      </c>
      <c r="M226" s="283">
        <f t="shared" si="32"/>
        <v>0</v>
      </c>
      <c r="N226" s="375">
        <f t="shared" si="31"/>
        <v>0</v>
      </c>
      <c r="O226" s="374">
        <f t="shared" si="33"/>
        <v>0</v>
      </c>
      <c r="P226" s="375">
        <f>INT(SUMIF(O226:O234,0,I226:I234)*105/108)</f>
        <v>0</v>
      </c>
      <c r="Q226" s="378">
        <f>INT(P226*IF(COUNTIF(R226:R234,1)=0,0,SUMIF(R226:R234,1,G226:G234)/COUNTIF(R226:R234,1))/100)</f>
        <v>0</v>
      </c>
      <c r="R226" s="375">
        <f>IF(AND(J226=0,C226&gt;=設定シート!E$85,C226&lt;=設定シート!G$85),1,0)</f>
        <v>0</v>
      </c>
    </row>
    <row r="227" spans="1:18" ht="15" customHeight="1">
      <c r="B227" s="203">
        <v>2</v>
      </c>
      <c r="C227" s="203" t="str">
        <f>'報告書（事業主控）'!AV841</f>
        <v/>
      </c>
      <c r="E227" s="203">
        <f>'報告書（事業主控）'!$F$857</f>
        <v>0</v>
      </c>
      <c r="F227" s="203" t="str">
        <f>'報告書（事業主控）'!AW841</f>
        <v>下</v>
      </c>
      <c r="G227" s="283" t="str">
        <f>IF(ISERROR(VLOOKUP(E227,労務比率,'報告書（事業主控）'!AX841,FALSE)),"",VLOOKUP(E227,労務比率,'報告書（事業主控）'!AX841,FALSE))</f>
        <v/>
      </c>
      <c r="H227" s="283" t="str">
        <f>IF(ISERROR(VLOOKUP(E227,労務比率,'報告書（事業主控）'!AX841+1,FALSE)),"",VLOOKUP(E227,労務比率,'報告書（事業主控）'!AX841+1,FALSE))</f>
        <v/>
      </c>
      <c r="I227" s="203">
        <f>'報告書（事業主控）'!AH842</f>
        <v>0</v>
      </c>
      <c r="J227" s="203">
        <f>'報告書（事業主控）'!AH841</f>
        <v>0</v>
      </c>
      <c r="K227" s="203">
        <f>'報告書（事業主控）'!AN841</f>
        <v>0</v>
      </c>
      <c r="L227" s="371">
        <f t="shared" si="30"/>
        <v>0</v>
      </c>
      <c r="M227" s="283">
        <f t="shared" si="32"/>
        <v>0</v>
      </c>
      <c r="N227" s="375">
        <f t="shared" si="31"/>
        <v>0</v>
      </c>
      <c r="O227" s="374">
        <f t="shared" si="33"/>
        <v>0</v>
      </c>
      <c r="P227" s="375"/>
      <c r="Q227" s="375"/>
      <c r="R227" s="375">
        <f>IF(AND(J227=0,C227&gt;=設定シート!E$85,C227&lt;=設定シート!G$85),1,0)</f>
        <v>0</v>
      </c>
    </row>
    <row r="228" spans="1:18" ht="15" customHeight="1">
      <c r="B228" s="203">
        <v>3</v>
      </c>
      <c r="C228" s="203" t="str">
        <f>'報告書（事業主控）'!AV843</f>
        <v/>
      </c>
      <c r="E228" s="203">
        <f>'報告書（事業主控）'!$F$857</f>
        <v>0</v>
      </c>
      <c r="F228" s="203" t="str">
        <f>'報告書（事業主控）'!AW843</f>
        <v>下</v>
      </c>
      <c r="G228" s="283" t="str">
        <f>IF(ISERROR(VLOOKUP(E228,労務比率,'報告書（事業主控）'!AX843,FALSE)),"",VLOOKUP(E228,労務比率,'報告書（事業主控）'!AX843,FALSE))</f>
        <v/>
      </c>
      <c r="H228" s="283" t="str">
        <f>IF(ISERROR(VLOOKUP(E228,労務比率,'報告書（事業主控）'!AX843+1,FALSE)),"",VLOOKUP(E228,労務比率,'報告書（事業主控）'!AX843+1,FALSE))</f>
        <v/>
      </c>
      <c r="I228" s="203">
        <f>'報告書（事業主控）'!AH844</f>
        <v>0</v>
      </c>
      <c r="J228" s="203">
        <f>'報告書（事業主控）'!AH843</f>
        <v>0</v>
      </c>
      <c r="K228" s="203">
        <f>'報告書（事業主控）'!AN843</f>
        <v>0</v>
      </c>
      <c r="L228" s="371">
        <f t="shared" si="30"/>
        <v>0</v>
      </c>
      <c r="M228" s="283">
        <f t="shared" si="32"/>
        <v>0</v>
      </c>
      <c r="N228" s="375">
        <f t="shared" si="31"/>
        <v>0</v>
      </c>
      <c r="O228" s="374">
        <f t="shared" si="33"/>
        <v>0</v>
      </c>
      <c r="P228" s="375"/>
      <c r="Q228" s="375"/>
      <c r="R228" s="375">
        <f>IF(AND(J228=0,C228&gt;=設定シート!E$85,C228&lt;=設定シート!G$85),1,0)</f>
        <v>0</v>
      </c>
    </row>
    <row r="229" spans="1:18" ht="15" customHeight="1">
      <c r="B229" s="203">
        <v>4</v>
      </c>
      <c r="C229" s="203" t="str">
        <f>'報告書（事業主控）'!AV845</f>
        <v/>
      </c>
      <c r="E229" s="203">
        <f>'報告書（事業主控）'!$F$857</f>
        <v>0</v>
      </c>
      <c r="F229" s="203" t="str">
        <f>'報告書（事業主控）'!AW845</f>
        <v>下</v>
      </c>
      <c r="G229" s="283" t="str">
        <f>IF(ISERROR(VLOOKUP(E229,労務比率,'報告書（事業主控）'!AX845,FALSE)),"",VLOOKUP(E229,労務比率,'報告書（事業主控）'!AX845,FALSE))</f>
        <v/>
      </c>
      <c r="H229" s="283" t="str">
        <f>IF(ISERROR(VLOOKUP(E229,労務比率,'報告書（事業主控）'!AX845+1,FALSE)),"",VLOOKUP(E229,労務比率,'報告書（事業主控）'!AX845+1,FALSE))</f>
        <v/>
      </c>
      <c r="I229" s="203">
        <f>'報告書（事業主控）'!AH846</f>
        <v>0</v>
      </c>
      <c r="J229" s="203">
        <f>'報告書（事業主控）'!AH845</f>
        <v>0</v>
      </c>
      <c r="K229" s="203">
        <f>'報告書（事業主控）'!AN845</f>
        <v>0</v>
      </c>
      <c r="L229" s="371">
        <f t="shared" si="30"/>
        <v>0</v>
      </c>
      <c r="M229" s="283">
        <f t="shared" si="32"/>
        <v>0</v>
      </c>
      <c r="N229" s="375">
        <f t="shared" si="31"/>
        <v>0</v>
      </c>
      <c r="O229" s="374">
        <f t="shared" si="33"/>
        <v>0</v>
      </c>
      <c r="P229" s="375"/>
      <c r="Q229" s="375"/>
      <c r="R229" s="375">
        <f>IF(AND(J229=0,C229&gt;=設定シート!E$85,C229&lt;=設定シート!G$85),1,0)</f>
        <v>0</v>
      </c>
    </row>
    <row r="230" spans="1:18" ht="15" customHeight="1">
      <c r="B230" s="203">
        <v>5</v>
      </c>
      <c r="C230" s="203" t="str">
        <f>'報告書（事業主控）'!AV847</f>
        <v/>
      </c>
      <c r="E230" s="203">
        <f>'報告書（事業主控）'!$F$857</f>
        <v>0</v>
      </c>
      <c r="F230" s="203" t="str">
        <f>'報告書（事業主控）'!AW847</f>
        <v>下</v>
      </c>
      <c r="G230" s="283" t="str">
        <f>IF(ISERROR(VLOOKUP(E230,労務比率,'報告書（事業主控）'!AX847,FALSE)),"",VLOOKUP(E230,労務比率,'報告書（事業主控）'!AX847,FALSE))</f>
        <v/>
      </c>
      <c r="H230" s="283" t="str">
        <f>IF(ISERROR(VLOOKUP(E230,労務比率,'報告書（事業主控）'!AX847+1,FALSE)),"",VLOOKUP(E230,労務比率,'報告書（事業主控）'!AX847+1,FALSE))</f>
        <v/>
      </c>
      <c r="I230" s="203">
        <f>'報告書（事業主控）'!AH848</f>
        <v>0</v>
      </c>
      <c r="J230" s="203">
        <f>'報告書（事業主控）'!AH847</f>
        <v>0</v>
      </c>
      <c r="K230" s="203">
        <f>'報告書（事業主控）'!AN847</f>
        <v>0</v>
      </c>
      <c r="L230" s="371">
        <f t="shared" si="30"/>
        <v>0</v>
      </c>
      <c r="M230" s="283">
        <f t="shared" si="32"/>
        <v>0</v>
      </c>
      <c r="N230" s="375">
        <f t="shared" si="31"/>
        <v>0</v>
      </c>
      <c r="O230" s="374">
        <f t="shared" si="33"/>
        <v>0</v>
      </c>
      <c r="P230" s="375"/>
      <c r="Q230" s="375"/>
      <c r="R230" s="375">
        <f>IF(AND(J230=0,C230&gt;=設定シート!E$85,C230&lt;=設定シート!G$85),1,0)</f>
        <v>0</v>
      </c>
    </row>
    <row r="231" spans="1:18" ht="15" customHeight="1">
      <c r="B231" s="203">
        <v>6</v>
      </c>
      <c r="C231" s="203" t="str">
        <f>'報告書（事業主控）'!AV849</f>
        <v/>
      </c>
      <c r="E231" s="203">
        <f>'報告書（事業主控）'!$F$857</f>
        <v>0</v>
      </c>
      <c r="F231" s="203" t="str">
        <f>'報告書（事業主控）'!AW849</f>
        <v>下</v>
      </c>
      <c r="G231" s="283" t="str">
        <f>IF(ISERROR(VLOOKUP(E231,労務比率,'報告書（事業主控）'!AX849,FALSE)),"",VLOOKUP(E231,労務比率,'報告書（事業主控）'!AX849,FALSE))</f>
        <v/>
      </c>
      <c r="H231" s="283" t="str">
        <f>IF(ISERROR(VLOOKUP(E231,労務比率,'報告書（事業主控）'!AX849+1,FALSE)),"",VLOOKUP(E231,労務比率,'報告書（事業主控）'!AX849+1,FALSE))</f>
        <v/>
      </c>
      <c r="I231" s="203">
        <f>'報告書（事業主控）'!AH850</f>
        <v>0</v>
      </c>
      <c r="J231" s="203">
        <f>'報告書（事業主控）'!AH849</f>
        <v>0</v>
      </c>
      <c r="K231" s="203">
        <f>'報告書（事業主控）'!AN849</f>
        <v>0</v>
      </c>
      <c r="L231" s="371">
        <f t="shared" si="30"/>
        <v>0</v>
      </c>
      <c r="M231" s="283">
        <f t="shared" si="32"/>
        <v>0</v>
      </c>
      <c r="N231" s="375">
        <f t="shared" si="31"/>
        <v>0</v>
      </c>
      <c r="O231" s="374">
        <f t="shared" si="33"/>
        <v>0</v>
      </c>
      <c r="P231" s="375"/>
      <c r="Q231" s="375"/>
      <c r="R231" s="375">
        <f>IF(AND(J231=0,C231&gt;=設定シート!E$85,C231&lt;=設定シート!G$85),1,0)</f>
        <v>0</v>
      </c>
    </row>
    <row r="232" spans="1:18" ht="15" customHeight="1">
      <c r="B232" s="203">
        <v>7</v>
      </c>
      <c r="C232" s="203" t="str">
        <f>'報告書（事業主控）'!AV851</f>
        <v/>
      </c>
      <c r="E232" s="203">
        <f>'報告書（事業主控）'!$F$857</f>
        <v>0</v>
      </c>
      <c r="F232" s="203" t="str">
        <f>'報告書（事業主控）'!AW851</f>
        <v>下</v>
      </c>
      <c r="G232" s="283" t="str">
        <f>IF(ISERROR(VLOOKUP(E232,労務比率,'報告書（事業主控）'!AX851,FALSE)),"",VLOOKUP(E232,労務比率,'報告書（事業主控）'!AX851,FALSE))</f>
        <v/>
      </c>
      <c r="H232" s="283" t="str">
        <f>IF(ISERROR(VLOOKUP(E232,労務比率,'報告書（事業主控）'!AX851+1,FALSE)),"",VLOOKUP(E232,労務比率,'報告書（事業主控）'!AX851+1,FALSE))</f>
        <v/>
      </c>
      <c r="I232" s="203">
        <f>'報告書（事業主控）'!AH852</f>
        <v>0</v>
      </c>
      <c r="J232" s="203">
        <f>'報告書（事業主控）'!AH851</f>
        <v>0</v>
      </c>
      <c r="K232" s="203">
        <f>'報告書（事業主控）'!AN851</f>
        <v>0</v>
      </c>
      <c r="L232" s="371">
        <f t="shared" si="30"/>
        <v>0</v>
      </c>
      <c r="M232" s="283">
        <f t="shared" si="32"/>
        <v>0</v>
      </c>
      <c r="N232" s="375">
        <f t="shared" si="31"/>
        <v>0</v>
      </c>
      <c r="O232" s="374">
        <f t="shared" si="33"/>
        <v>0</v>
      </c>
      <c r="P232" s="375"/>
      <c r="Q232" s="375"/>
      <c r="R232" s="375">
        <f>IF(AND(J232=0,C232&gt;=設定シート!E$85,C232&lt;=設定シート!G$85),1,0)</f>
        <v>0</v>
      </c>
    </row>
    <row r="233" spans="1:18" ht="15" customHeight="1">
      <c r="B233" s="203">
        <v>8</v>
      </c>
      <c r="C233" s="203" t="str">
        <f>'報告書（事業主控）'!AV853</f>
        <v/>
      </c>
      <c r="E233" s="203">
        <f>'報告書（事業主控）'!$F$857</f>
        <v>0</v>
      </c>
      <c r="F233" s="203" t="str">
        <f>'報告書（事業主控）'!AW853</f>
        <v>下</v>
      </c>
      <c r="G233" s="283" t="str">
        <f>IF(ISERROR(VLOOKUP(E233,労務比率,'報告書（事業主控）'!AX853,FALSE)),"",VLOOKUP(E233,労務比率,'報告書（事業主控）'!AX853,FALSE))</f>
        <v/>
      </c>
      <c r="H233" s="283" t="str">
        <f>IF(ISERROR(VLOOKUP(E233,労務比率,'報告書（事業主控）'!AX853+1,FALSE)),"",VLOOKUP(E233,労務比率,'報告書（事業主控）'!AX853+1,FALSE))</f>
        <v/>
      </c>
      <c r="I233" s="203">
        <f>'報告書（事業主控）'!AH854</f>
        <v>0</v>
      </c>
      <c r="J233" s="203">
        <f>'報告書（事業主控）'!AH853</f>
        <v>0</v>
      </c>
      <c r="K233" s="203">
        <f>'報告書（事業主控）'!AN853</f>
        <v>0</v>
      </c>
      <c r="L233" s="371">
        <f t="shared" si="30"/>
        <v>0</v>
      </c>
      <c r="M233" s="283">
        <f t="shared" si="32"/>
        <v>0</v>
      </c>
      <c r="N233" s="375">
        <f t="shared" si="31"/>
        <v>0</v>
      </c>
      <c r="O233" s="374">
        <f t="shared" si="33"/>
        <v>0</v>
      </c>
      <c r="P233" s="375"/>
      <c r="Q233" s="375"/>
      <c r="R233" s="375">
        <f>IF(AND(J233=0,C233&gt;=設定シート!E$85,C233&lt;=設定シート!G$85),1,0)</f>
        <v>0</v>
      </c>
    </row>
    <row r="234" spans="1:18" ht="15" customHeight="1">
      <c r="B234" s="203">
        <v>9</v>
      </c>
      <c r="C234" s="203" t="str">
        <f>'報告書（事業主控）'!AV855</f>
        <v/>
      </c>
      <c r="E234" s="203">
        <f>'報告書（事業主控）'!$F$857</f>
        <v>0</v>
      </c>
      <c r="F234" s="203" t="str">
        <f>'報告書（事業主控）'!AW855</f>
        <v>下</v>
      </c>
      <c r="G234" s="283" t="str">
        <f>IF(ISERROR(VLOOKUP(E234,労務比率,'報告書（事業主控）'!AX855,FALSE)),"",VLOOKUP(E234,労務比率,'報告書（事業主控）'!AX855,FALSE))</f>
        <v/>
      </c>
      <c r="H234" s="283" t="str">
        <f>IF(ISERROR(VLOOKUP(E234,労務比率,'報告書（事業主控）'!AX855+1,FALSE)),"",VLOOKUP(E234,労務比率,'報告書（事業主控）'!AX855+1,FALSE))</f>
        <v/>
      </c>
      <c r="I234" s="203">
        <f>'報告書（事業主控）'!AH856</f>
        <v>0</v>
      </c>
      <c r="J234" s="203">
        <f>'報告書（事業主控）'!AH855</f>
        <v>0</v>
      </c>
      <c r="K234" s="203">
        <f>'報告書（事業主控）'!AN855</f>
        <v>0</v>
      </c>
      <c r="L234" s="371">
        <f t="shared" si="30"/>
        <v>0</v>
      </c>
      <c r="M234" s="283">
        <f t="shared" si="32"/>
        <v>0</v>
      </c>
      <c r="N234" s="375">
        <f t="shared" si="31"/>
        <v>0</v>
      </c>
      <c r="O234" s="374">
        <f t="shared" si="33"/>
        <v>0</v>
      </c>
      <c r="P234" s="375"/>
      <c r="Q234" s="375"/>
      <c r="R234" s="375">
        <f>IF(AND(J234=0,C234&gt;=設定シート!E$85,C234&lt;=設定シート!G$85),1,0)</f>
        <v>0</v>
      </c>
    </row>
    <row r="235" spans="1:18" ht="15" customHeight="1">
      <c r="A235" s="203">
        <v>22</v>
      </c>
      <c r="B235" s="203">
        <v>1</v>
      </c>
      <c r="C235" s="203" t="str">
        <f>'報告書（事業主控）'!AV880</f>
        <v/>
      </c>
      <c r="E235" s="203">
        <f>'報告書（事業主控）'!$F$898</f>
        <v>0</v>
      </c>
      <c r="F235" s="203" t="str">
        <f>'報告書（事業主控）'!AW880</f>
        <v>下</v>
      </c>
      <c r="G235" s="283" t="str">
        <f>IF(ISERROR(VLOOKUP(E235,労務比率,'報告書（事業主控）'!AX880,FALSE)),"",VLOOKUP(E235,労務比率,'報告書（事業主控）'!AX880,FALSE))</f>
        <v/>
      </c>
      <c r="H235" s="283" t="str">
        <f>IF(ISERROR(VLOOKUP(E235,労務比率,'報告書（事業主控）'!AX880+1,FALSE)),"",VLOOKUP(E235,労務比率,'報告書（事業主控）'!AX880+1,FALSE))</f>
        <v/>
      </c>
      <c r="I235" s="203">
        <f>'報告書（事業主控）'!AH881</f>
        <v>0</v>
      </c>
      <c r="J235" s="203">
        <f>'報告書（事業主控）'!AH880</f>
        <v>0</v>
      </c>
      <c r="K235" s="203">
        <f>'報告書（事業主控）'!AN880</f>
        <v>0</v>
      </c>
      <c r="L235" s="371">
        <f t="shared" si="30"/>
        <v>0</v>
      </c>
      <c r="M235" s="283">
        <f t="shared" si="32"/>
        <v>0</v>
      </c>
      <c r="N235" s="375">
        <f t="shared" si="31"/>
        <v>0</v>
      </c>
      <c r="O235" s="374">
        <f t="shared" si="33"/>
        <v>0</v>
      </c>
      <c r="P235" s="375">
        <f>INT(SUMIF(O235:O243,0,I235:I243)*105/108)</f>
        <v>0</v>
      </c>
      <c r="Q235" s="378">
        <f>INT(P235*IF(COUNTIF(R235:R243,1)=0,0,SUMIF(R235:R243,1,G235:G243)/COUNTIF(R235:R243,1))/100)</f>
        <v>0</v>
      </c>
      <c r="R235" s="375">
        <f>IF(AND(J235=0,C235&gt;=設定シート!E$85,C235&lt;=設定シート!G$85),1,0)</f>
        <v>0</v>
      </c>
    </row>
    <row r="236" spans="1:18" ht="15" customHeight="1">
      <c r="B236" s="203">
        <v>2</v>
      </c>
      <c r="C236" s="203" t="str">
        <f>'報告書（事業主控）'!AV882</f>
        <v/>
      </c>
      <c r="E236" s="203">
        <f>'報告書（事業主控）'!$F$898</f>
        <v>0</v>
      </c>
      <c r="F236" s="203" t="str">
        <f>'報告書（事業主控）'!AW882</f>
        <v>下</v>
      </c>
      <c r="G236" s="283" t="str">
        <f>IF(ISERROR(VLOOKUP(E236,労務比率,'報告書（事業主控）'!AX882,FALSE)),"",VLOOKUP(E236,労務比率,'報告書（事業主控）'!AX882,FALSE))</f>
        <v/>
      </c>
      <c r="H236" s="283" t="str">
        <f>IF(ISERROR(VLOOKUP(E236,労務比率,'報告書（事業主控）'!AX882+1,FALSE)),"",VLOOKUP(E236,労務比率,'報告書（事業主控）'!AX882+1,FALSE))</f>
        <v/>
      </c>
      <c r="I236" s="203">
        <f>'報告書（事業主控）'!AH883</f>
        <v>0</v>
      </c>
      <c r="J236" s="203">
        <f>'報告書（事業主控）'!AH882</f>
        <v>0</v>
      </c>
      <c r="K236" s="203">
        <f>'報告書（事業主控）'!AN882</f>
        <v>0</v>
      </c>
      <c r="L236" s="371">
        <f t="shared" si="30"/>
        <v>0</v>
      </c>
      <c r="M236" s="283">
        <f t="shared" si="32"/>
        <v>0</v>
      </c>
      <c r="N236" s="375">
        <f t="shared" si="31"/>
        <v>0</v>
      </c>
      <c r="O236" s="374">
        <f t="shared" si="33"/>
        <v>0</v>
      </c>
      <c r="P236" s="375"/>
      <c r="Q236" s="375"/>
      <c r="R236" s="375">
        <f>IF(AND(J236=0,C236&gt;=設定シート!E$85,C236&lt;=設定シート!G$85),1,0)</f>
        <v>0</v>
      </c>
    </row>
    <row r="237" spans="1:18" ht="15" customHeight="1">
      <c r="B237" s="203">
        <v>3</v>
      </c>
      <c r="C237" s="203" t="str">
        <f>'報告書（事業主控）'!AV884</f>
        <v/>
      </c>
      <c r="E237" s="203">
        <f>'報告書（事業主控）'!$F$898</f>
        <v>0</v>
      </c>
      <c r="F237" s="203" t="str">
        <f>'報告書（事業主控）'!AW884</f>
        <v>下</v>
      </c>
      <c r="G237" s="283" t="str">
        <f>IF(ISERROR(VLOOKUP(E237,労務比率,'報告書（事業主控）'!AX884,FALSE)),"",VLOOKUP(E237,労務比率,'報告書（事業主控）'!AX884,FALSE))</f>
        <v/>
      </c>
      <c r="H237" s="283" t="str">
        <f>IF(ISERROR(VLOOKUP(E237,労務比率,'報告書（事業主控）'!AX884+1,FALSE)),"",VLOOKUP(E237,労務比率,'報告書（事業主控）'!AX884+1,FALSE))</f>
        <v/>
      </c>
      <c r="I237" s="203">
        <f>'報告書（事業主控）'!AH885</f>
        <v>0</v>
      </c>
      <c r="J237" s="203">
        <f>'報告書（事業主控）'!AH884</f>
        <v>0</v>
      </c>
      <c r="K237" s="203">
        <f>'報告書（事業主控）'!AN884</f>
        <v>0</v>
      </c>
      <c r="L237" s="371">
        <f t="shared" si="30"/>
        <v>0</v>
      </c>
      <c r="M237" s="283">
        <f t="shared" si="32"/>
        <v>0</v>
      </c>
      <c r="N237" s="375">
        <f t="shared" si="31"/>
        <v>0</v>
      </c>
      <c r="O237" s="374">
        <f t="shared" si="33"/>
        <v>0</v>
      </c>
      <c r="P237" s="375"/>
      <c r="Q237" s="375"/>
      <c r="R237" s="375">
        <f>IF(AND(J237=0,C237&gt;=設定シート!E$85,C237&lt;=設定シート!G$85),1,0)</f>
        <v>0</v>
      </c>
    </row>
    <row r="238" spans="1:18" ht="15" customHeight="1">
      <c r="B238" s="203">
        <v>4</v>
      </c>
      <c r="C238" s="203" t="str">
        <f>'報告書（事業主控）'!AV886</f>
        <v/>
      </c>
      <c r="E238" s="203">
        <f>'報告書（事業主控）'!$F$898</f>
        <v>0</v>
      </c>
      <c r="F238" s="203" t="str">
        <f>'報告書（事業主控）'!AW886</f>
        <v>下</v>
      </c>
      <c r="G238" s="283" t="str">
        <f>IF(ISERROR(VLOOKUP(E238,労務比率,'報告書（事業主控）'!AX886,FALSE)),"",VLOOKUP(E238,労務比率,'報告書（事業主控）'!AX886,FALSE))</f>
        <v/>
      </c>
      <c r="H238" s="283" t="str">
        <f>IF(ISERROR(VLOOKUP(E238,労務比率,'報告書（事業主控）'!AX886+1,FALSE)),"",VLOOKUP(E238,労務比率,'報告書（事業主控）'!AX886+1,FALSE))</f>
        <v/>
      </c>
      <c r="I238" s="203">
        <f>'報告書（事業主控）'!AH887</f>
        <v>0</v>
      </c>
      <c r="J238" s="203">
        <f>'報告書（事業主控）'!AH886</f>
        <v>0</v>
      </c>
      <c r="K238" s="203">
        <f>'報告書（事業主控）'!AN886</f>
        <v>0</v>
      </c>
      <c r="L238" s="371">
        <f t="shared" si="30"/>
        <v>0</v>
      </c>
      <c r="M238" s="283">
        <f t="shared" si="32"/>
        <v>0</v>
      </c>
      <c r="N238" s="375">
        <f t="shared" si="31"/>
        <v>0</v>
      </c>
      <c r="O238" s="374">
        <f t="shared" si="33"/>
        <v>0</v>
      </c>
      <c r="P238" s="375"/>
      <c r="Q238" s="375"/>
      <c r="R238" s="375">
        <f>IF(AND(J238=0,C238&gt;=設定シート!E$85,C238&lt;=設定シート!G$85),1,0)</f>
        <v>0</v>
      </c>
    </row>
    <row r="239" spans="1:18" ht="15" customHeight="1">
      <c r="B239" s="203">
        <v>5</v>
      </c>
      <c r="C239" s="203" t="str">
        <f>'報告書（事業主控）'!AV888</f>
        <v/>
      </c>
      <c r="E239" s="203">
        <f>'報告書（事業主控）'!$F$898</f>
        <v>0</v>
      </c>
      <c r="F239" s="203" t="str">
        <f>'報告書（事業主控）'!AW888</f>
        <v>下</v>
      </c>
      <c r="G239" s="283" t="str">
        <f>IF(ISERROR(VLOOKUP(E239,労務比率,'報告書（事業主控）'!AX888,FALSE)),"",VLOOKUP(E239,労務比率,'報告書（事業主控）'!AX888,FALSE))</f>
        <v/>
      </c>
      <c r="H239" s="283" t="str">
        <f>IF(ISERROR(VLOOKUP(E239,労務比率,'報告書（事業主控）'!AX888+1,FALSE)),"",VLOOKUP(E239,労務比率,'報告書（事業主控）'!AX888+1,FALSE))</f>
        <v/>
      </c>
      <c r="I239" s="203">
        <f>'報告書（事業主控）'!AH889</f>
        <v>0</v>
      </c>
      <c r="J239" s="203">
        <f>'報告書（事業主控）'!AH888</f>
        <v>0</v>
      </c>
      <c r="K239" s="203">
        <f>'報告書（事業主控）'!AN888</f>
        <v>0</v>
      </c>
      <c r="L239" s="371">
        <f t="shared" si="30"/>
        <v>0</v>
      </c>
      <c r="M239" s="283">
        <f t="shared" si="32"/>
        <v>0</v>
      </c>
      <c r="N239" s="375">
        <f t="shared" si="31"/>
        <v>0</v>
      </c>
      <c r="O239" s="374">
        <f t="shared" si="33"/>
        <v>0</v>
      </c>
      <c r="P239" s="375"/>
      <c r="Q239" s="375"/>
      <c r="R239" s="375">
        <f>IF(AND(J239=0,C239&gt;=設定シート!E$85,C239&lt;=設定シート!G$85),1,0)</f>
        <v>0</v>
      </c>
    </row>
    <row r="240" spans="1:18" ht="15" customHeight="1">
      <c r="B240" s="203">
        <v>6</v>
      </c>
      <c r="C240" s="203" t="str">
        <f>'報告書（事業主控）'!AV890</f>
        <v/>
      </c>
      <c r="E240" s="203">
        <f>'報告書（事業主控）'!$F$898</f>
        <v>0</v>
      </c>
      <c r="F240" s="203" t="str">
        <f>'報告書（事業主控）'!AW890</f>
        <v>下</v>
      </c>
      <c r="G240" s="283" t="str">
        <f>IF(ISERROR(VLOOKUP(E240,労務比率,'報告書（事業主控）'!AX890,FALSE)),"",VLOOKUP(E240,労務比率,'報告書（事業主控）'!AX890,FALSE))</f>
        <v/>
      </c>
      <c r="H240" s="283" t="str">
        <f>IF(ISERROR(VLOOKUP(E240,労務比率,'報告書（事業主控）'!AX890+1,FALSE)),"",VLOOKUP(E240,労務比率,'報告書（事業主控）'!AX890+1,FALSE))</f>
        <v/>
      </c>
      <c r="I240" s="203">
        <f>'報告書（事業主控）'!AH891</f>
        <v>0</v>
      </c>
      <c r="J240" s="203">
        <f>'報告書（事業主控）'!AH890</f>
        <v>0</v>
      </c>
      <c r="K240" s="203">
        <f>'報告書（事業主控）'!AN890</f>
        <v>0</v>
      </c>
      <c r="L240" s="371">
        <f t="shared" si="30"/>
        <v>0</v>
      </c>
      <c r="M240" s="283">
        <f t="shared" si="32"/>
        <v>0</v>
      </c>
      <c r="N240" s="375">
        <f t="shared" si="31"/>
        <v>0</v>
      </c>
      <c r="O240" s="374">
        <f t="shared" si="33"/>
        <v>0</v>
      </c>
      <c r="P240" s="375"/>
      <c r="Q240" s="375"/>
      <c r="R240" s="375">
        <f>IF(AND(J240=0,C240&gt;=設定シート!E$85,C240&lt;=設定シート!G$85),1,0)</f>
        <v>0</v>
      </c>
    </row>
    <row r="241" spans="1:18" ht="15" customHeight="1">
      <c r="B241" s="203">
        <v>7</v>
      </c>
      <c r="C241" s="203" t="str">
        <f>'報告書（事業主控）'!AV892</f>
        <v/>
      </c>
      <c r="E241" s="203">
        <f>'報告書（事業主控）'!$F$898</f>
        <v>0</v>
      </c>
      <c r="F241" s="203" t="str">
        <f>'報告書（事業主控）'!AW892</f>
        <v>下</v>
      </c>
      <c r="G241" s="283" t="str">
        <f>IF(ISERROR(VLOOKUP(E241,労務比率,'報告書（事業主控）'!AX892,FALSE)),"",VLOOKUP(E241,労務比率,'報告書（事業主控）'!AX892,FALSE))</f>
        <v/>
      </c>
      <c r="H241" s="283" t="str">
        <f>IF(ISERROR(VLOOKUP(E241,労務比率,'報告書（事業主控）'!AX892+1,FALSE)),"",VLOOKUP(E241,労務比率,'報告書（事業主控）'!AX892+1,FALSE))</f>
        <v/>
      </c>
      <c r="I241" s="203">
        <f>'報告書（事業主控）'!AH893</f>
        <v>0</v>
      </c>
      <c r="J241" s="203">
        <f>'報告書（事業主控）'!AH892</f>
        <v>0</v>
      </c>
      <c r="K241" s="203">
        <f>'報告書（事業主控）'!AN892</f>
        <v>0</v>
      </c>
      <c r="L241" s="371">
        <f t="shared" si="30"/>
        <v>0</v>
      </c>
      <c r="M241" s="283">
        <f t="shared" si="32"/>
        <v>0</v>
      </c>
      <c r="N241" s="375">
        <f t="shared" si="31"/>
        <v>0</v>
      </c>
      <c r="O241" s="374">
        <f t="shared" si="33"/>
        <v>0</v>
      </c>
      <c r="P241" s="375"/>
      <c r="Q241" s="375"/>
      <c r="R241" s="375">
        <f>IF(AND(J241=0,C241&gt;=設定シート!E$85,C241&lt;=設定シート!G$85),1,0)</f>
        <v>0</v>
      </c>
    </row>
    <row r="242" spans="1:18" ht="15" customHeight="1">
      <c r="B242" s="203">
        <v>8</v>
      </c>
      <c r="C242" s="203" t="str">
        <f>'報告書（事業主控）'!AV894</f>
        <v/>
      </c>
      <c r="E242" s="203">
        <f>'報告書（事業主控）'!$F$898</f>
        <v>0</v>
      </c>
      <c r="F242" s="203" t="str">
        <f>'報告書（事業主控）'!AW894</f>
        <v>下</v>
      </c>
      <c r="G242" s="283" t="str">
        <f>IF(ISERROR(VLOOKUP(E242,労務比率,'報告書（事業主控）'!AX894,FALSE)),"",VLOOKUP(E242,労務比率,'報告書（事業主控）'!AX894,FALSE))</f>
        <v/>
      </c>
      <c r="H242" s="283" t="str">
        <f>IF(ISERROR(VLOOKUP(E242,労務比率,'報告書（事業主控）'!AX894+1,FALSE)),"",VLOOKUP(E242,労務比率,'報告書（事業主控）'!AX894+1,FALSE))</f>
        <v/>
      </c>
      <c r="I242" s="203">
        <f>'報告書（事業主控）'!AH895</f>
        <v>0</v>
      </c>
      <c r="J242" s="203">
        <f>'報告書（事業主控）'!AH894</f>
        <v>0</v>
      </c>
      <c r="K242" s="203">
        <f>'報告書（事業主控）'!AN894</f>
        <v>0</v>
      </c>
      <c r="L242" s="371">
        <f t="shared" si="30"/>
        <v>0</v>
      </c>
      <c r="M242" s="283">
        <f t="shared" si="32"/>
        <v>0</v>
      </c>
      <c r="N242" s="375">
        <f t="shared" si="31"/>
        <v>0</v>
      </c>
      <c r="O242" s="374">
        <f t="shared" si="33"/>
        <v>0</v>
      </c>
      <c r="P242" s="375"/>
      <c r="Q242" s="375"/>
      <c r="R242" s="375">
        <f>IF(AND(J242=0,C242&gt;=設定シート!E$85,C242&lt;=設定シート!G$85),1,0)</f>
        <v>0</v>
      </c>
    </row>
    <row r="243" spans="1:18" ht="15" customHeight="1">
      <c r="B243" s="203">
        <v>9</v>
      </c>
      <c r="C243" s="203" t="str">
        <f>'報告書（事業主控）'!AV896</f>
        <v/>
      </c>
      <c r="E243" s="203">
        <f>'報告書（事業主控）'!$F$898</f>
        <v>0</v>
      </c>
      <c r="F243" s="203" t="str">
        <f>'報告書（事業主控）'!AW896</f>
        <v>下</v>
      </c>
      <c r="G243" s="283" t="str">
        <f>IF(ISERROR(VLOOKUP(E243,労務比率,'報告書（事業主控）'!AX896,FALSE)),"",VLOOKUP(E243,労務比率,'報告書（事業主控）'!AX896,FALSE))</f>
        <v/>
      </c>
      <c r="H243" s="283" t="str">
        <f>IF(ISERROR(VLOOKUP(E243,労務比率,'報告書（事業主控）'!AX896+1,FALSE)),"",VLOOKUP(E243,労務比率,'報告書（事業主控）'!AX896+1,FALSE))</f>
        <v/>
      </c>
      <c r="I243" s="203">
        <f>'報告書（事業主控）'!AH897</f>
        <v>0</v>
      </c>
      <c r="J243" s="203">
        <f>'報告書（事業主控）'!AH896</f>
        <v>0</v>
      </c>
      <c r="K243" s="203">
        <f>'報告書（事業主控）'!AN896</f>
        <v>0</v>
      </c>
      <c r="L243" s="371">
        <f t="shared" ref="L243:L307" si="34">IF(ISERROR(INT((ROUNDDOWN(I243*G243/100,0)+K243)/1000)),0,INT((ROUNDDOWN(I243*G243/100,0)+K243)/1000))</f>
        <v>0</v>
      </c>
      <c r="M243" s="283">
        <f t="shared" si="32"/>
        <v>0</v>
      </c>
      <c r="N243" s="375">
        <f t="shared" ref="N243:N306" si="35">IF(R243=1,0,I243)</f>
        <v>0</v>
      </c>
      <c r="O243" s="374">
        <f t="shared" si="33"/>
        <v>0</v>
      </c>
      <c r="P243" s="375"/>
      <c r="Q243" s="375"/>
      <c r="R243" s="375">
        <f>IF(AND(J243=0,C243&gt;=設定シート!E$85,C243&lt;=設定シート!G$85),1,0)</f>
        <v>0</v>
      </c>
    </row>
    <row r="244" spans="1:18" ht="15" customHeight="1">
      <c r="A244" s="203">
        <v>23</v>
      </c>
      <c r="B244" s="203">
        <v>1</v>
      </c>
      <c r="C244" s="203" t="str">
        <f>'報告書（事業主控）'!AV921</f>
        <v/>
      </c>
      <c r="E244" s="203">
        <f>'報告書（事業主控）'!$F$939</f>
        <v>0</v>
      </c>
      <c r="F244" s="203" t="str">
        <f>'報告書（事業主控）'!AW921</f>
        <v>下</v>
      </c>
      <c r="G244" s="283" t="str">
        <f>IF(ISERROR(VLOOKUP(E244,労務比率,'報告書（事業主控）'!AX921,FALSE)),"",VLOOKUP(E244,労務比率,'報告書（事業主控）'!AX921,FALSE))</f>
        <v/>
      </c>
      <c r="H244" s="283" t="str">
        <f>IF(ISERROR(VLOOKUP(E244,労務比率,'報告書（事業主控）'!AX921+1,FALSE)),"",VLOOKUP(E244,労務比率,'報告書（事業主控）'!AX921+1,FALSE))</f>
        <v/>
      </c>
      <c r="I244" s="203">
        <f>'報告書（事業主控）'!AH922</f>
        <v>0</v>
      </c>
      <c r="J244" s="203">
        <f>'報告書（事業主控）'!AH921</f>
        <v>0</v>
      </c>
      <c r="K244" s="203">
        <f>'報告書（事業主控）'!AN921</f>
        <v>0</v>
      </c>
      <c r="L244" s="371">
        <f t="shared" si="34"/>
        <v>0</v>
      </c>
      <c r="M244" s="283">
        <f t="shared" si="32"/>
        <v>0</v>
      </c>
      <c r="N244" s="375">
        <f t="shared" si="35"/>
        <v>0</v>
      </c>
      <c r="O244" s="374">
        <f t="shared" si="33"/>
        <v>0</v>
      </c>
      <c r="P244" s="375">
        <f>INT(SUMIF(O244:O252,0,I244:I252)*105/108)</f>
        <v>0</v>
      </c>
      <c r="Q244" s="378">
        <f>INT(P244*IF(COUNTIF(R244:R252,1)=0,0,SUMIF(R244:R252,1,G244:G252)/COUNTIF(R244:R252,1))/100)</f>
        <v>0</v>
      </c>
      <c r="R244" s="375">
        <f>IF(AND(J244=0,C244&gt;=設定シート!E$85,C244&lt;=設定シート!G$85),1,0)</f>
        <v>0</v>
      </c>
    </row>
    <row r="245" spans="1:18" ht="15" customHeight="1">
      <c r="B245" s="203">
        <v>2</v>
      </c>
      <c r="C245" s="203" t="str">
        <f>'報告書（事業主控）'!AV923</f>
        <v/>
      </c>
      <c r="E245" s="203">
        <f>'報告書（事業主控）'!$F$939</f>
        <v>0</v>
      </c>
      <c r="F245" s="203" t="str">
        <f>'報告書（事業主控）'!AW923</f>
        <v>下</v>
      </c>
      <c r="G245" s="283" t="str">
        <f>IF(ISERROR(VLOOKUP(E245,労務比率,'報告書（事業主控）'!AX923,FALSE)),"",VLOOKUP(E245,労務比率,'報告書（事業主控）'!AX923,FALSE))</f>
        <v/>
      </c>
      <c r="H245" s="283" t="str">
        <f>IF(ISERROR(VLOOKUP(E245,労務比率,'報告書（事業主控）'!AX923+1,FALSE)),"",VLOOKUP(E245,労務比率,'報告書（事業主控）'!AX923+1,FALSE))</f>
        <v/>
      </c>
      <c r="I245" s="203">
        <f>'報告書（事業主控）'!AH924</f>
        <v>0</v>
      </c>
      <c r="J245" s="203">
        <f>'報告書（事業主控）'!AH923</f>
        <v>0</v>
      </c>
      <c r="K245" s="203">
        <f>'報告書（事業主控）'!AN923</f>
        <v>0</v>
      </c>
      <c r="L245" s="371">
        <f t="shared" si="34"/>
        <v>0</v>
      </c>
      <c r="M245" s="283">
        <f t="shared" si="32"/>
        <v>0</v>
      </c>
      <c r="N245" s="375">
        <f t="shared" si="35"/>
        <v>0</v>
      </c>
      <c r="O245" s="374">
        <f t="shared" si="33"/>
        <v>0</v>
      </c>
      <c r="P245" s="375"/>
      <c r="Q245" s="375"/>
      <c r="R245" s="375">
        <f>IF(AND(J245=0,C245&gt;=設定シート!E$85,C245&lt;=設定シート!G$85),1,0)</f>
        <v>0</v>
      </c>
    </row>
    <row r="246" spans="1:18" ht="15" customHeight="1">
      <c r="B246" s="203">
        <v>3</v>
      </c>
      <c r="C246" s="203" t="str">
        <f>'報告書（事業主控）'!AV925</f>
        <v/>
      </c>
      <c r="E246" s="203">
        <f>'報告書（事業主控）'!$F$939</f>
        <v>0</v>
      </c>
      <c r="F246" s="203" t="str">
        <f>'報告書（事業主控）'!AW925</f>
        <v>下</v>
      </c>
      <c r="G246" s="283" t="str">
        <f>IF(ISERROR(VLOOKUP(E246,労務比率,'報告書（事業主控）'!AX925,FALSE)),"",VLOOKUP(E246,労務比率,'報告書（事業主控）'!AX925,FALSE))</f>
        <v/>
      </c>
      <c r="H246" s="283" t="str">
        <f>IF(ISERROR(VLOOKUP(E246,労務比率,'報告書（事業主控）'!AX925+1,FALSE)),"",VLOOKUP(E246,労務比率,'報告書（事業主控）'!AX925+1,FALSE))</f>
        <v/>
      </c>
      <c r="I246" s="203">
        <f>'報告書（事業主控）'!AH926</f>
        <v>0</v>
      </c>
      <c r="J246" s="203">
        <f>'報告書（事業主控）'!AH925</f>
        <v>0</v>
      </c>
      <c r="K246" s="203">
        <f>'報告書（事業主控）'!AN925</f>
        <v>0</v>
      </c>
      <c r="L246" s="371">
        <f t="shared" si="34"/>
        <v>0</v>
      </c>
      <c r="M246" s="283">
        <f t="shared" si="32"/>
        <v>0</v>
      </c>
      <c r="N246" s="375">
        <f t="shared" si="35"/>
        <v>0</v>
      </c>
      <c r="O246" s="374">
        <f t="shared" si="33"/>
        <v>0</v>
      </c>
      <c r="P246" s="375"/>
      <c r="Q246" s="375"/>
      <c r="R246" s="375">
        <f>IF(AND(J246=0,C246&gt;=設定シート!E$85,C246&lt;=設定シート!G$85),1,0)</f>
        <v>0</v>
      </c>
    </row>
    <row r="247" spans="1:18" ht="15" customHeight="1">
      <c r="B247" s="203">
        <v>4</v>
      </c>
      <c r="C247" s="203" t="str">
        <f>'報告書（事業主控）'!AV927</f>
        <v/>
      </c>
      <c r="E247" s="203">
        <f>'報告書（事業主控）'!$F$939</f>
        <v>0</v>
      </c>
      <c r="F247" s="203" t="str">
        <f>'報告書（事業主控）'!AW927</f>
        <v>下</v>
      </c>
      <c r="G247" s="283" t="str">
        <f>IF(ISERROR(VLOOKUP(E247,労務比率,'報告書（事業主控）'!AX927,FALSE)),"",VLOOKUP(E247,労務比率,'報告書（事業主控）'!AX927,FALSE))</f>
        <v/>
      </c>
      <c r="H247" s="283" t="str">
        <f>IF(ISERROR(VLOOKUP(E247,労務比率,'報告書（事業主控）'!AX927+1,FALSE)),"",VLOOKUP(E247,労務比率,'報告書（事業主控）'!AX927+1,FALSE))</f>
        <v/>
      </c>
      <c r="I247" s="203">
        <f>'報告書（事業主控）'!AH928</f>
        <v>0</v>
      </c>
      <c r="J247" s="203">
        <f>'報告書（事業主控）'!AH927</f>
        <v>0</v>
      </c>
      <c r="K247" s="203">
        <f>'報告書（事業主控）'!AN927</f>
        <v>0</v>
      </c>
      <c r="L247" s="371">
        <f t="shared" si="34"/>
        <v>0</v>
      </c>
      <c r="M247" s="283">
        <f t="shared" si="32"/>
        <v>0</v>
      </c>
      <c r="N247" s="375">
        <f t="shared" si="35"/>
        <v>0</v>
      </c>
      <c r="O247" s="374">
        <f t="shared" si="33"/>
        <v>0</v>
      </c>
      <c r="P247" s="375"/>
      <c r="Q247" s="375"/>
      <c r="R247" s="375">
        <f>IF(AND(J247=0,C247&gt;=設定シート!E$85,C247&lt;=設定シート!G$85),1,0)</f>
        <v>0</v>
      </c>
    </row>
    <row r="248" spans="1:18" ht="15" customHeight="1">
      <c r="B248" s="203">
        <v>5</v>
      </c>
      <c r="C248" s="203" t="str">
        <f>'報告書（事業主控）'!AV929</f>
        <v/>
      </c>
      <c r="E248" s="203">
        <f>'報告書（事業主控）'!$F$939</f>
        <v>0</v>
      </c>
      <c r="F248" s="203" t="str">
        <f>'報告書（事業主控）'!AW929</f>
        <v>下</v>
      </c>
      <c r="G248" s="283" t="str">
        <f>IF(ISERROR(VLOOKUP(E248,労務比率,'報告書（事業主控）'!AX929,FALSE)),"",VLOOKUP(E248,労務比率,'報告書（事業主控）'!AX929,FALSE))</f>
        <v/>
      </c>
      <c r="H248" s="283" t="str">
        <f>IF(ISERROR(VLOOKUP(E248,労務比率,'報告書（事業主控）'!AX929+1,FALSE)),"",VLOOKUP(E248,労務比率,'報告書（事業主控）'!AX929+1,FALSE))</f>
        <v/>
      </c>
      <c r="I248" s="203">
        <f>'報告書（事業主控）'!AH930</f>
        <v>0</v>
      </c>
      <c r="J248" s="203">
        <f>'報告書（事業主控）'!AH929</f>
        <v>0</v>
      </c>
      <c r="K248" s="203">
        <f>'報告書（事業主控）'!AN929</f>
        <v>0</v>
      </c>
      <c r="L248" s="371">
        <f t="shared" si="34"/>
        <v>0</v>
      </c>
      <c r="M248" s="283">
        <f t="shared" ref="M248:M311" si="36">IF(ISERROR(L248*H248),0,L248*H248)</f>
        <v>0</v>
      </c>
      <c r="N248" s="375">
        <f t="shared" si="35"/>
        <v>0</v>
      </c>
      <c r="O248" s="374">
        <f t="shared" si="33"/>
        <v>0</v>
      </c>
      <c r="P248" s="375"/>
      <c r="Q248" s="375"/>
      <c r="R248" s="375">
        <f>IF(AND(J248=0,C248&gt;=設定シート!E$85,C248&lt;=設定シート!G$85),1,0)</f>
        <v>0</v>
      </c>
    </row>
    <row r="249" spans="1:18" ht="15" customHeight="1">
      <c r="B249" s="203">
        <v>6</v>
      </c>
      <c r="C249" s="203" t="str">
        <f>'報告書（事業主控）'!AV931</f>
        <v/>
      </c>
      <c r="E249" s="203">
        <f>'報告書（事業主控）'!$F$939</f>
        <v>0</v>
      </c>
      <c r="F249" s="203" t="str">
        <f>'報告書（事業主控）'!AW931</f>
        <v>下</v>
      </c>
      <c r="G249" s="283" t="str">
        <f>IF(ISERROR(VLOOKUP(E249,労務比率,'報告書（事業主控）'!AX931,FALSE)),"",VLOOKUP(E249,労務比率,'報告書（事業主控）'!AX931,FALSE))</f>
        <v/>
      </c>
      <c r="H249" s="283" t="str">
        <f>IF(ISERROR(VLOOKUP(E249,労務比率,'報告書（事業主控）'!AX931+1,FALSE)),"",VLOOKUP(E249,労務比率,'報告書（事業主控）'!AX931+1,FALSE))</f>
        <v/>
      </c>
      <c r="I249" s="203">
        <f>'報告書（事業主控）'!AH932</f>
        <v>0</v>
      </c>
      <c r="J249" s="203">
        <f>'報告書（事業主控）'!AH931</f>
        <v>0</v>
      </c>
      <c r="K249" s="203">
        <f>'報告書（事業主控）'!AN931</f>
        <v>0</v>
      </c>
      <c r="L249" s="371">
        <f t="shared" si="34"/>
        <v>0</v>
      </c>
      <c r="M249" s="283">
        <f t="shared" si="36"/>
        <v>0</v>
      </c>
      <c r="N249" s="375">
        <f t="shared" si="35"/>
        <v>0</v>
      </c>
      <c r="O249" s="374">
        <f t="shared" si="33"/>
        <v>0</v>
      </c>
      <c r="P249" s="375"/>
      <c r="Q249" s="375"/>
      <c r="R249" s="375">
        <f>IF(AND(J249=0,C249&gt;=設定シート!E$85,C249&lt;=設定シート!G$85),1,0)</f>
        <v>0</v>
      </c>
    </row>
    <row r="250" spans="1:18" ht="15" customHeight="1">
      <c r="B250" s="203">
        <v>7</v>
      </c>
      <c r="C250" s="203" t="str">
        <f>'報告書（事業主控）'!AV933</f>
        <v/>
      </c>
      <c r="E250" s="203">
        <f>'報告書（事業主控）'!$F$939</f>
        <v>0</v>
      </c>
      <c r="F250" s="203" t="str">
        <f>'報告書（事業主控）'!AW933</f>
        <v>下</v>
      </c>
      <c r="G250" s="283" t="str">
        <f>IF(ISERROR(VLOOKUP(E250,労務比率,'報告書（事業主控）'!AX933,FALSE)),"",VLOOKUP(E250,労務比率,'報告書（事業主控）'!AX933,FALSE))</f>
        <v/>
      </c>
      <c r="H250" s="283" t="str">
        <f>IF(ISERROR(VLOOKUP(E250,労務比率,'報告書（事業主控）'!AX933+1,FALSE)),"",VLOOKUP(E250,労務比率,'報告書（事業主控）'!AX933+1,FALSE))</f>
        <v/>
      </c>
      <c r="I250" s="203">
        <f>'報告書（事業主控）'!AH934</f>
        <v>0</v>
      </c>
      <c r="J250" s="203">
        <f>'報告書（事業主控）'!AH933</f>
        <v>0</v>
      </c>
      <c r="K250" s="203">
        <f>'報告書（事業主控）'!AN933</f>
        <v>0</v>
      </c>
      <c r="L250" s="371">
        <f t="shared" si="34"/>
        <v>0</v>
      </c>
      <c r="M250" s="283">
        <f t="shared" si="36"/>
        <v>0</v>
      </c>
      <c r="N250" s="375">
        <f t="shared" si="35"/>
        <v>0</v>
      </c>
      <c r="O250" s="374">
        <f t="shared" si="33"/>
        <v>0</v>
      </c>
      <c r="P250" s="375"/>
      <c r="Q250" s="375"/>
      <c r="R250" s="375">
        <f>IF(AND(J250=0,C250&gt;=設定シート!E$85,C250&lt;=設定シート!G$85),1,0)</f>
        <v>0</v>
      </c>
    </row>
    <row r="251" spans="1:18" ht="15" customHeight="1">
      <c r="B251" s="203">
        <v>8</v>
      </c>
      <c r="C251" s="203" t="str">
        <f>'報告書（事業主控）'!AV935</f>
        <v/>
      </c>
      <c r="E251" s="203">
        <f>'報告書（事業主控）'!$F$939</f>
        <v>0</v>
      </c>
      <c r="F251" s="203" t="str">
        <f>'報告書（事業主控）'!AW935</f>
        <v>下</v>
      </c>
      <c r="G251" s="283" t="str">
        <f>IF(ISERROR(VLOOKUP(E251,労務比率,'報告書（事業主控）'!AX935,FALSE)),"",VLOOKUP(E251,労務比率,'報告書（事業主控）'!AX935,FALSE))</f>
        <v/>
      </c>
      <c r="H251" s="283" t="str">
        <f>IF(ISERROR(VLOOKUP(E251,労務比率,'報告書（事業主控）'!AX935+1,FALSE)),"",VLOOKUP(E251,労務比率,'報告書（事業主控）'!AX935+1,FALSE))</f>
        <v/>
      </c>
      <c r="I251" s="203">
        <f>'報告書（事業主控）'!AH936</f>
        <v>0</v>
      </c>
      <c r="J251" s="203">
        <f>'報告書（事業主控）'!AH935</f>
        <v>0</v>
      </c>
      <c r="K251" s="203">
        <f>'報告書（事業主控）'!AN935</f>
        <v>0</v>
      </c>
      <c r="L251" s="371">
        <f t="shared" si="34"/>
        <v>0</v>
      </c>
      <c r="M251" s="283">
        <f t="shared" si="36"/>
        <v>0</v>
      </c>
      <c r="N251" s="375">
        <f t="shared" si="35"/>
        <v>0</v>
      </c>
      <c r="O251" s="374">
        <f t="shared" si="33"/>
        <v>0</v>
      </c>
      <c r="P251" s="375"/>
      <c r="Q251" s="375"/>
      <c r="R251" s="375">
        <f>IF(AND(J251=0,C251&gt;=設定シート!E$85,C251&lt;=設定シート!G$85),1,0)</f>
        <v>0</v>
      </c>
    </row>
    <row r="252" spans="1:18" ht="15" customHeight="1">
      <c r="B252" s="203">
        <v>9</v>
      </c>
      <c r="C252" s="203" t="str">
        <f>'報告書（事業主控）'!AV937</f>
        <v/>
      </c>
      <c r="E252" s="203">
        <f>'報告書（事業主控）'!$F$939</f>
        <v>0</v>
      </c>
      <c r="F252" s="203" t="str">
        <f>'報告書（事業主控）'!AW937</f>
        <v>下</v>
      </c>
      <c r="G252" s="283" t="str">
        <f>IF(ISERROR(VLOOKUP(E252,労務比率,'報告書（事業主控）'!AX937,FALSE)),"",VLOOKUP(E252,労務比率,'報告書（事業主控）'!AX937,FALSE))</f>
        <v/>
      </c>
      <c r="H252" s="283" t="str">
        <f>IF(ISERROR(VLOOKUP(E252,労務比率,'報告書（事業主控）'!AX937+1,FALSE)),"",VLOOKUP(E252,労務比率,'報告書（事業主控）'!AX937+1,FALSE))</f>
        <v/>
      </c>
      <c r="I252" s="203">
        <f>'報告書（事業主控）'!AH938</f>
        <v>0</v>
      </c>
      <c r="J252" s="203">
        <f>'報告書（事業主控）'!AH937</f>
        <v>0</v>
      </c>
      <c r="K252" s="203">
        <f>'報告書（事業主控）'!AN937</f>
        <v>0</v>
      </c>
      <c r="L252" s="371">
        <f t="shared" si="34"/>
        <v>0</v>
      </c>
      <c r="M252" s="283">
        <f t="shared" si="36"/>
        <v>0</v>
      </c>
      <c r="N252" s="375">
        <f t="shared" si="35"/>
        <v>0</v>
      </c>
      <c r="O252" s="374">
        <f t="shared" si="33"/>
        <v>0</v>
      </c>
      <c r="P252" s="375"/>
      <c r="Q252" s="375"/>
      <c r="R252" s="375">
        <f>IF(AND(J252=0,C252&gt;=設定シート!E$85,C252&lt;=設定シート!G$85),1,0)</f>
        <v>0</v>
      </c>
    </row>
    <row r="253" spans="1:18" ht="15" customHeight="1">
      <c r="A253" s="203">
        <v>24</v>
      </c>
      <c r="B253" s="203">
        <v>1</v>
      </c>
      <c r="C253" s="203" t="str">
        <f>'報告書（事業主控）'!AV962</f>
        <v/>
      </c>
      <c r="E253" s="203">
        <f>'報告書（事業主控）'!$F$980</f>
        <v>0</v>
      </c>
      <c r="F253" s="203" t="str">
        <f>'報告書（事業主控）'!AW962</f>
        <v>下</v>
      </c>
      <c r="G253" s="283" t="str">
        <f>IF(ISERROR(VLOOKUP(E253,労務比率,'報告書（事業主控）'!AX962,FALSE)),"",VLOOKUP(E253,労務比率,'報告書（事業主控）'!AX962,FALSE))</f>
        <v/>
      </c>
      <c r="H253" s="283" t="str">
        <f>IF(ISERROR(VLOOKUP(E253,労務比率,'報告書（事業主控）'!AX962+1,FALSE)),"",VLOOKUP(E253,労務比率,'報告書（事業主控）'!AX962+1,FALSE))</f>
        <v/>
      </c>
      <c r="I253" s="203">
        <f>'報告書（事業主控）'!AH963</f>
        <v>0</v>
      </c>
      <c r="J253" s="203">
        <f>'報告書（事業主控）'!AH962</f>
        <v>0</v>
      </c>
      <c r="K253" s="203">
        <f>'報告書（事業主控）'!AN962</f>
        <v>0</v>
      </c>
      <c r="L253" s="371">
        <f t="shared" si="34"/>
        <v>0</v>
      </c>
      <c r="M253" s="283">
        <f t="shared" si="36"/>
        <v>0</v>
      </c>
      <c r="N253" s="375">
        <f t="shared" si="35"/>
        <v>0</v>
      </c>
      <c r="O253" s="374">
        <f t="shared" si="33"/>
        <v>0</v>
      </c>
      <c r="P253" s="375">
        <f>INT(SUMIF(O253:O261,0,I253:I261)*105/108)</f>
        <v>0</v>
      </c>
      <c r="Q253" s="378">
        <f>INT(P253*IF(COUNTIF(R253:R261,1)=0,0,SUMIF(R253:R261,1,G253:G261)/COUNTIF(R253:R261,1))/100)</f>
        <v>0</v>
      </c>
      <c r="R253" s="375">
        <f>IF(AND(J253=0,C253&gt;=設定シート!E$85,C253&lt;=設定シート!G$85),1,0)</f>
        <v>0</v>
      </c>
    </row>
    <row r="254" spans="1:18" ht="15" customHeight="1">
      <c r="B254" s="203">
        <v>2</v>
      </c>
      <c r="C254" s="203" t="str">
        <f>'報告書（事業主控）'!AV964</f>
        <v/>
      </c>
      <c r="E254" s="203">
        <f>'報告書（事業主控）'!$F$980</f>
        <v>0</v>
      </c>
      <c r="F254" s="203" t="str">
        <f>'報告書（事業主控）'!AW964</f>
        <v>下</v>
      </c>
      <c r="G254" s="283" t="str">
        <f>IF(ISERROR(VLOOKUP(E254,労務比率,'報告書（事業主控）'!AX964,FALSE)),"",VLOOKUP(E254,労務比率,'報告書（事業主控）'!AX964,FALSE))</f>
        <v/>
      </c>
      <c r="H254" s="283" t="str">
        <f>IF(ISERROR(VLOOKUP(E254,労務比率,'報告書（事業主控）'!AX964+1,FALSE)),"",VLOOKUP(E254,労務比率,'報告書（事業主控）'!AX964+1,FALSE))</f>
        <v/>
      </c>
      <c r="I254" s="203">
        <f>'報告書（事業主控）'!AH965</f>
        <v>0</v>
      </c>
      <c r="J254" s="203">
        <f>'報告書（事業主控）'!AH964</f>
        <v>0</v>
      </c>
      <c r="K254" s="203">
        <f>'報告書（事業主控）'!AN964</f>
        <v>0</v>
      </c>
      <c r="L254" s="371">
        <f t="shared" si="34"/>
        <v>0</v>
      </c>
      <c r="M254" s="283">
        <f t="shared" si="36"/>
        <v>0</v>
      </c>
      <c r="N254" s="375">
        <f t="shared" si="35"/>
        <v>0</v>
      </c>
      <c r="O254" s="374">
        <f t="shared" si="33"/>
        <v>0</v>
      </c>
      <c r="P254" s="375"/>
      <c r="Q254" s="375"/>
      <c r="R254" s="375">
        <f>IF(AND(J254=0,C254&gt;=設定シート!E$85,C254&lt;=設定シート!G$85),1,0)</f>
        <v>0</v>
      </c>
    </row>
    <row r="255" spans="1:18" ht="15" customHeight="1">
      <c r="B255" s="203">
        <v>3</v>
      </c>
      <c r="C255" s="203" t="str">
        <f>'報告書（事業主控）'!AV966</f>
        <v/>
      </c>
      <c r="E255" s="203">
        <f>'報告書（事業主控）'!$F$980</f>
        <v>0</v>
      </c>
      <c r="F255" s="203" t="str">
        <f>'報告書（事業主控）'!AW966</f>
        <v>下</v>
      </c>
      <c r="G255" s="283" t="str">
        <f>IF(ISERROR(VLOOKUP(E255,労務比率,'報告書（事業主控）'!AX966,FALSE)),"",VLOOKUP(E255,労務比率,'報告書（事業主控）'!AX966,FALSE))</f>
        <v/>
      </c>
      <c r="H255" s="283" t="str">
        <f>IF(ISERROR(VLOOKUP(E255,労務比率,'報告書（事業主控）'!AX966+1,FALSE)),"",VLOOKUP(E255,労務比率,'報告書（事業主控）'!AX966+1,FALSE))</f>
        <v/>
      </c>
      <c r="I255" s="203">
        <f>'報告書（事業主控）'!AH967</f>
        <v>0</v>
      </c>
      <c r="J255" s="203">
        <f>'報告書（事業主控）'!AH966</f>
        <v>0</v>
      </c>
      <c r="K255" s="203">
        <f>'報告書（事業主控）'!AN966</f>
        <v>0</v>
      </c>
      <c r="L255" s="371">
        <f t="shared" si="34"/>
        <v>0</v>
      </c>
      <c r="M255" s="283">
        <f t="shared" si="36"/>
        <v>0</v>
      </c>
      <c r="N255" s="375">
        <f t="shared" si="35"/>
        <v>0</v>
      </c>
      <c r="O255" s="374">
        <f t="shared" si="33"/>
        <v>0</v>
      </c>
      <c r="P255" s="375"/>
      <c r="Q255" s="375"/>
      <c r="R255" s="375">
        <f>IF(AND(J255=0,C255&gt;=設定シート!E$85,C255&lt;=設定シート!G$85),1,0)</f>
        <v>0</v>
      </c>
    </row>
    <row r="256" spans="1:18" ht="15" customHeight="1">
      <c r="B256" s="203">
        <v>4</v>
      </c>
      <c r="C256" s="203" t="str">
        <f>'報告書（事業主控）'!AV968</f>
        <v/>
      </c>
      <c r="E256" s="203">
        <f>'報告書（事業主控）'!$F$980</f>
        <v>0</v>
      </c>
      <c r="F256" s="203" t="str">
        <f>'報告書（事業主控）'!AW968</f>
        <v>下</v>
      </c>
      <c r="G256" s="283" t="str">
        <f>IF(ISERROR(VLOOKUP(E256,労務比率,'報告書（事業主控）'!AX968,FALSE)),"",VLOOKUP(E256,労務比率,'報告書（事業主控）'!AX968,FALSE))</f>
        <v/>
      </c>
      <c r="H256" s="283" t="str">
        <f>IF(ISERROR(VLOOKUP(E256,労務比率,'報告書（事業主控）'!AX968+1,FALSE)),"",VLOOKUP(E256,労務比率,'報告書（事業主控）'!AX968+1,FALSE))</f>
        <v/>
      </c>
      <c r="I256" s="203">
        <f>'報告書（事業主控）'!AH969</f>
        <v>0</v>
      </c>
      <c r="J256" s="203">
        <f>'報告書（事業主控）'!AH968</f>
        <v>0</v>
      </c>
      <c r="K256" s="203">
        <f>'報告書（事業主控）'!AN968</f>
        <v>0</v>
      </c>
      <c r="L256" s="371">
        <f t="shared" si="34"/>
        <v>0</v>
      </c>
      <c r="M256" s="283">
        <f t="shared" si="36"/>
        <v>0</v>
      </c>
      <c r="N256" s="375">
        <f t="shared" si="35"/>
        <v>0</v>
      </c>
      <c r="O256" s="374">
        <f t="shared" si="33"/>
        <v>0</v>
      </c>
      <c r="P256" s="375"/>
      <c r="Q256" s="375"/>
      <c r="R256" s="375">
        <f>IF(AND(J256=0,C256&gt;=設定シート!E$85,C256&lt;=設定シート!G$85),1,0)</f>
        <v>0</v>
      </c>
    </row>
    <row r="257" spans="1:18" ht="15" customHeight="1">
      <c r="B257" s="203">
        <v>5</v>
      </c>
      <c r="C257" s="203" t="str">
        <f>'報告書（事業主控）'!AV970</f>
        <v/>
      </c>
      <c r="E257" s="203">
        <f>'報告書（事業主控）'!$F$980</f>
        <v>0</v>
      </c>
      <c r="F257" s="203" t="str">
        <f>'報告書（事業主控）'!AW970</f>
        <v>下</v>
      </c>
      <c r="G257" s="283" t="str">
        <f>IF(ISERROR(VLOOKUP(E257,労務比率,'報告書（事業主控）'!AX970,FALSE)),"",VLOOKUP(E257,労務比率,'報告書（事業主控）'!AX970,FALSE))</f>
        <v/>
      </c>
      <c r="H257" s="283" t="str">
        <f>IF(ISERROR(VLOOKUP(E257,労務比率,'報告書（事業主控）'!AX970+1,FALSE)),"",VLOOKUP(E257,労務比率,'報告書（事業主控）'!AX970+1,FALSE))</f>
        <v/>
      </c>
      <c r="I257" s="203">
        <f>'報告書（事業主控）'!AH971</f>
        <v>0</v>
      </c>
      <c r="J257" s="203">
        <f>'報告書（事業主控）'!AH970</f>
        <v>0</v>
      </c>
      <c r="K257" s="203">
        <f>'報告書（事業主控）'!AN970</f>
        <v>0</v>
      </c>
      <c r="L257" s="371">
        <f t="shared" si="34"/>
        <v>0</v>
      </c>
      <c r="M257" s="283">
        <f t="shared" si="36"/>
        <v>0</v>
      </c>
      <c r="N257" s="375">
        <f t="shared" si="35"/>
        <v>0</v>
      </c>
      <c r="O257" s="374">
        <f t="shared" si="33"/>
        <v>0</v>
      </c>
      <c r="P257" s="375"/>
      <c r="Q257" s="375"/>
      <c r="R257" s="375">
        <f>IF(AND(J257=0,C257&gt;=設定シート!E$85,C257&lt;=設定シート!G$85),1,0)</f>
        <v>0</v>
      </c>
    </row>
    <row r="258" spans="1:18" ht="15" customHeight="1">
      <c r="B258" s="203">
        <v>6</v>
      </c>
      <c r="C258" s="203" t="str">
        <f>'報告書（事業主控）'!AV972</f>
        <v/>
      </c>
      <c r="E258" s="203">
        <f>'報告書（事業主控）'!$F$980</f>
        <v>0</v>
      </c>
      <c r="F258" s="203" t="str">
        <f>'報告書（事業主控）'!AW972</f>
        <v>下</v>
      </c>
      <c r="G258" s="283" t="str">
        <f>IF(ISERROR(VLOOKUP(E258,労務比率,'報告書（事業主控）'!AX972,FALSE)),"",VLOOKUP(E258,労務比率,'報告書（事業主控）'!AX972,FALSE))</f>
        <v/>
      </c>
      <c r="H258" s="283" t="str">
        <f>IF(ISERROR(VLOOKUP(E258,労務比率,'報告書（事業主控）'!AX972+1,FALSE)),"",VLOOKUP(E258,労務比率,'報告書（事業主控）'!AX972+1,FALSE))</f>
        <v/>
      </c>
      <c r="I258" s="203">
        <f>'報告書（事業主控）'!AH973</f>
        <v>0</v>
      </c>
      <c r="J258" s="203">
        <f>'報告書（事業主控）'!AH972</f>
        <v>0</v>
      </c>
      <c r="K258" s="203">
        <f>'報告書（事業主控）'!AN972</f>
        <v>0</v>
      </c>
      <c r="L258" s="371">
        <f t="shared" si="34"/>
        <v>0</v>
      </c>
      <c r="M258" s="283">
        <f t="shared" si="36"/>
        <v>0</v>
      </c>
      <c r="N258" s="375">
        <f t="shared" si="35"/>
        <v>0</v>
      </c>
      <c r="O258" s="374">
        <f t="shared" si="33"/>
        <v>0</v>
      </c>
      <c r="P258" s="375"/>
      <c r="Q258" s="375"/>
      <c r="R258" s="375">
        <f>IF(AND(J258=0,C258&gt;=設定シート!E$85,C258&lt;=設定シート!G$85),1,0)</f>
        <v>0</v>
      </c>
    </row>
    <row r="259" spans="1:18" ht="15" customHeight="1">
      <c r="B259" s="203">
        <v>7</v>
      </c>
      <c r="C259" s="203" t="str">
        <f>'報告書（事業主控）'!AV974</f>
        <v/>
      </c>
      <c r="E259" s="203">
        <f>'報告書（事業主控）'!$F$980</f>
        <v>0</v>
      </c>
      <c r="F259" s="203" t="str">
        <f>'報告書（事業主控）'!AW974</f>
        <v>下</v>
      </c>
      <c r="G259" s="283" t="str">
        <f>IF(ISERROR(VLOOKUP(E259,労務比率,'報告書（事業主控）'!AX974,FALSE)),"",VLOOKUP(E259,労務比率,'報告書（事業主控）'!AX974,FALSE))</f>
        <v/>
      </c>
      <c r="H259" s="283" t="str">
        <f>IF(ISERROR(VLOOKUP(E259,労務比率,'報告書（事業主控）'!AX974+1,FALSE)),"",VLOOKUP(E259,労務比率,'報告書（事業主控）'!AX974+1,FALSE))</f>
        <v/>
      </c>
      <c r="I259" s="203">
        <f>'報告書（事業主控）'!AH975</f>
        <v>0</v>
      </c>
      <c r="J259" s="203">
        <f>'報告書（事業主控）'!AH974</f>
        <v>0</v>
      </c>
      <c r="K259" s="203">
        <f>'報告書（事業主控）'!AN974</f>
        <v>0</v>
      </c>
      <c r="L259" s="371">
        <f t="shared" si="34"/>
        <v>0</v>
      </c>
      <c r="M259" s="283">
        <f t="shared" si="36"/>
        <v>0</v>
      </c>
      <c r="N259" s="375">
        <f t="shared" si="35"/>
        <v>0</v>
      </c>
      <c r="O259" s="374">
        <f t="shared" si="33"/>
        <v>0</v>
      </c>
      <c r="P259" s="375"/>
      <c r="Q259" s="375"/>
      <c r="R259" s="375">
        <f>IF(AND(J259=0,C259&gt;=設定シート!E$85,C259&lt;=設定シート!G$85),1,0)</f>
        <v>0</v>
      </c>
    </row>
    <row r="260" spans="1:18" ht="15" customHeight="1">
      <c r="B260" s="203">
        <v>8</v>
      </c>
      <c r="C260" s="203" t="str">
        <f>'報告書（事業主控）'!AV976</f>
        <v/>
      </c>
      <c r="E260" s="203">
        <f>'報告書（事業主控）'!$F$980</f>
        <v>0</v>
      </c>
      <c r="F260" s="203" t="str">
        <f>'報告書（事業主控）'!AW976</f>
        <v>下</v>
      </c>
      <c r="G260" s="283" t="str">
        <f>IF(ISERROR(VLOOKUP(E260,労務比率,'報告書（事業主控）'!AX976,FALSE)),"",VLOOKUP(E260,労務比率,'報告書（事業主控）'!AX976,FALSE))</f>
        <v/>
      </c>
      <c r="H260" s="283" t="str">
        <f>IF(ISERROR(VLOOKUP(E260,労務比率,'報告書（事業主控）'!AX976+1,FALSE)),"",VLOOKUP(E260,労務比率,'報告書（事業主控）'!AX976+1,FALSE))</f>
        <v/>
      </c>
      <c r="I260" s="203">
        <f>'報告書（事業主控）'!AH977</f>
        <v>0</v>
      </c>
      <c r="J260" s="203">
        <f>'報告書（事業主控）'!AH976</f>
        <v>0</v>
      </c>
      <c r="K260" s="203">
        <f>'報告書（事業主控）'!AN976</f>
        <v>0</v>
      </c>
      <c r="L260" s="371">
        <f t="shared" si="34"/>
        <v>0</v>
      </c>
      <c r="M260" s="283">
        <f t="shared" si="36"/>
        <v>0</v>
      </c>
      <c r="N260" s="375">
        <f t="shared" si="35"/>
        <v>0</v>
      </c>
      <c r="O260" s="374">
        <f t="shared" si="33"/>
        <v>0</v>
      </c>
      <c r="P260" s="375"/>
      <c r="Q260" s="375"/>
      <c r="R260" s="375">
        <f>IF(AND(J260=0,C260&gt;=設定シート!E$85,C260&lt;=設定シート!G$85),1,0)</f>
        <v>0</v>
      </c>
    </row>
    <row r="261" spans="1:18" ht="15" customHeight="1">
      <c r="B261" s="203">
        <v>9</v>
      </c>
      <c r="C261" s="203" t="str">
        <f>'報告書（事業主控）'!AV978</f>
        <v/>
      </c>
      <c r="E261" s="203">
        <f>'報告書（事業主控）'!$F$980</f>
        <v>0</v>
      </c>
      <c r="F261" s="203" t="str">
        <f>'報告書（事業主控）'!AW978</f>
        <v>下</v>
      </c>
      <c r="G261" s="283" t="str">
        <f>IF(ISERROR(VLOOKUP(E261,労務比率,'報告書（事業主控）'!AX978,FALSE)),"",VLOOKUP(E261,労務比率,'報告書（事業主控）'!AX978,FALSE))</f>
        <v/>
      </c>
      <c r="H261" s="283" t="str">
        <f>IF(ISERROR(VLOOKUP(E261,労務比率,'報告書（事業主控）'!AX978+1,FALSE)),"",VLOOKUP(E261,労務比率,'報告書（事業主控）'!AX978+1,FALSE))</f>
        <v/>
      </c>
      <c r="I261" s="203">
        <f>'報告書（事業主控）'!AH979</f>
        <v>0</v>
      </c>
      <c r="J261" s="203">
        <f>'報告書（事業主控）'!AH978</f>
        <v>0</v>
      </c>
      <c r="K261" s="203">
        <f>'報告書（事業主控）'!AN978</f>
        <v>0</v>
      </c>
      <c r="L261" s="371">
        <f t="shared" si="34"/>
        <v>0</v>
      </c>
      <c r="M261" s="283">
        <f t="shared" si="36"/>
        <v>0</v>
      </c>
      <c r="N261" s="375">
        <f t="shared" si="35"/>
        <v>0</v>
      </c>
      <c r="O261" s="374">
        <f t="shared" si="33"/>
        <v>0</v>
      </c>
      <c r="P261" s="375"/>
      <c r="Q261" s="375"/>
      <c r="R261" s="375">
        <f>IF(AND(J261=0,C261&gt;=設定シート!E$85,C261&lt;=設定シート!G$85),1,0)</f>
        <v>0</v>
      </c>
    </row>
    <row r="262" spans="1:18" ht="15" customHeight="1">
      <c r="A262" s="203">
        <v>25</v>
      </c>
      <c r="B262" s="203">
        <v>1</v>
      </c>
      <c r="C262" s="203" t="str">
        <f>'報告書（事業主控）'!AV1003</f>
        <v/>
      </c>
      <c r="E262" s="203">
        <f>'報告書（事業主控）'!$F$1021</f>
        <v>0</v>
      </c>
      <c r="F262" s="203" t="str">
        <f>'報告書（事業主控）'!AW1003</f>
        <v>下</v>
      </c>
      <c r="G262" s="283" t="str">
        <f>IF(ISERROR(VLOOKUP(E262,労務比率,'報告書（事業主控）'!AX1003,FALSE)),"",VLOOKUP(E262,労務比率,'報告書（事業主控）'!AX1003,FALSE))</f>
        <v/>
      </c>
      <c r="H262" s="283" t="str">
        <f>IF(ISERROR(VLOOKUP(E262,労務比率,'報告書（事業主控）'!AX1003+1,FALSE)),"",VLOOKUP(E262,労務比率,'報告書（事業主控）'!AX1003+1,FALSE))</f>
        <v/>
      </c>
      <c r="I262" s="203">
        <f>'報告書（事業主控）'!AH1004</f>
        <v>0</v>
      </c>
      <c r="J262" s="203">
        <f>'報告書（事業主控）'!AH1003</f>
        <v>0</v>
      </c>
      <c r="K262" s="203">
        <f>'報告書（事業主控）'!AN1003</f>
        <v>0</v>
      </c>
      <c r="L262" s="371">
        <f t="shared" si="34"/>
        <v>0</v>
      </c>
      <c r="M262" s="283">
        <f t="shared" si="36"/>
        <v>0</v>
      </c>
      <c r="N262" s="375">
        <f t="shared" si="35"/>
        <v>0</v>
      </c>
      <c r="O262" s="374">
        <f t="shared" si="33"/>
        <v>0</v>
      </c>
      <c r="P262" s="375">
        <f>INT(SUMIF(O262:O270,0,I262:I270)*105/108)</f>
        <v>0</v>
      </c>
      <c r="Q262" s="378">
        <f>INT(P262*IF(COUNTIF(R262:R270,1)=0,0,SUMIF(R262:R270,1,G262:G270)/COUNTIF(R262:R270,1))/100)</f>
        <v>0</v>
      </c>
      <c r="R262" s="375">
        <f>IF(AND(J262=0,C262&gt;=設定シート!E$85,C262&lt;=設定シート!G$85),1,0)</f>
        <v>0</v>
      </c>
    </row>
    <row r="263" spans="1:18" ht="15" customHeight="1">
      <c r="B263" s="203">
        <v>2</v>
      </c>
      <c r="C263" s="203" t="str">
        <f>'報告書（事業主控）'!AV1005</f>
        <v/>
      </c>
      <c r="E263" s="203">
        <f>'報告書（事業主控）'!$F$1021</f>
        <v>0</v>
      </c>
      <c r="F263" s="203" t="str">
        <f>'報告書（事業主控）'!AW1005</f>
        <v>下</v>
      </c>
      <c r="G263" s="283" t="str">
        <f>IF(ISERROR(VLOOKUP(E263,労務比率,'報告書（事業主控）'!AX1005,FALSE)),"",VLOOKUP(E263,労務比率,'報告書（事業主控）'!AX1005,FALSE))</f>
        <v/>
      </c>
      <c r="H263" s="283" t="str">
        <f>IF(ISERROR(VLOOKUP(E263,労務比率,'報告書（事業主控）'!AX1005+1,FALSE)),"",VLOOKUP(E263,労務比率,'報告書（事業主控）'!AX1005+1,FALSE))</f>
        <v/>
      </c>
      <c r="I263" s="203">
        <f>'報告書（事業主控）'!AH1006</f>
        <v>0</v>
      </c>
      <c r="J263" s="203">
        <f>'報告書（事業主控）'!AH1005</f>
        <v>0</v>
      </c>
      <c r="K263" s="203">
        <f>'報告書（事業主控）'!AN1005</f>
        <v>0</v>
      </c>
      <c r="L263" s="371">
        <f t="shared" si="34"/>
        <v>0</v>
      </c>
      <c r="M263" s="283">
        <f t="shared" si="36"/>
        <v>0</v>
      </c>
      <c r="N263" s="375">
        <f t="shared" si="35"/>
        <v>0</v>
      </c>
      <c r="O263" s="374">
        <f t="shared" si="33"/>
        <v>0</v>
      </c>
      <c r="P263" s="375"/>
      <c r="Q263" s="375"/>
      <c r="R263" s="375">
        <f>IF(AND(J263=0,C263&gt;=設定シート!E$85,C263&lt;=設定シート!G$85),1,0)</f>
        <v>0</v>
      </c>
    </row>
    <row r="264" spans="1:18" ht="15" customHeight="1">
      <c r="B264" s="203">
        <v>3</v>
      </c>
      <c r="C264" s="203" t="str">
        <f>'報告書（事業主控）'!AV1007</f>
        <v/>
      </c>
      <c r="E264" s="203">
        <f>'報告書（事業主控）'!$F$1021</f>
        <v>0</v>
      </c>
      <c r="F264" s="203" t="str">
        <f>'報告書（事業主控）'!AW1007</f>
        <v>下</v>
      </c>
      <c r="G264" s="283" t="str">
        <f>IF(ISERROR(VLOOKUP(E264,労務比率,'報告書（事業主控）'!AX1007,FALSE)),"",VLOOKUP(E264,労務比率,'報告書（事業主控）'!AX1007,FALSE))</f>
        <v/>
      </c>
      <c r="H264" s="283" t="str">
        <f>IF(ISERROR(VLOOKUP(E264,労務比率,'報告書（事業主控）'!AX1007+1,FALSE)),"",VLOOKUP(E264,労務比率,'報告書（事業主控）'!AX1007+1,FALSE))</f>
        <v/>
      </c>
      <c r="I264" s="203">
        <f>'報告書（事業主控）'!AH1008</f>
        <v>0</v>
      </c>
      <c r="J264" s="203">
        <f>'報告書（事業主控）'!AH1007</f>
        <v>0</v>
      </c>
      <c r="K264" s="203">
        <f>'報告書（事業主控）'!AN1007</f>
        <v>0</v>
      </c>
      <c r="L264" s="371">
        <f t="shared" si="34"/>
        <v>0</v>
      </c>
      <c r="M264" s="283">
        <f t="shared" si="36"/>
        <v>0</v>
      </c>
      <c r="N264" s="375">
        <f t="shared" si="35"/>
        <v>0</v>
      </c>
      <c r="O264" s="374">
        <f t="shared" si="33"/>
        <v>0</v>
      </c>
      <c r="P264" s="375"/>
      <c r="Q264" s="375"/>
      <c r="R264" s="375">
        <f>IF(AND(J264=0,C264&gt;=設定シート!E$85,C264&lt;=設定シート!G$85),1,0)</f>
        <v>0</v>
      </c>
    </row>
    <row r="265" spans="1:18" ht="15" customHeight="1">
      <c r="B265" s="203">
        <v>4</v>
      </c>
      <c r="C265" s="203" t="str">
        <f>'報告書（事業主控）'!AV1009</f>
        <v/>
      </c>
      <c r="E265" s="203">
        <f>'報告書（事業主控）'!$F$1021</f>
        <v>0</v>
      </c>
      <c r="F265" s="203" t="str">
        <f>'報告書（事業主控）'!AW1009</f>
        <v>下</v>
      </c>
      <c r="G265" s="283" t="str">
        <f>IF(ISERROR(VLOOKUP(E265,労務比率,'報告書（事業主控）'!AX1009,FALSE)),"",VLOOKUP(E265,労務比率,'報告書（事業主控）'!AX1009,FALSE))</f>
        <v/>
      </c>
      <c r="H265" s="283" t="str">
        <f>IF(ISERROR(VLOOKUP(E265,労務比率,'報告書（事業主控）'!AX1009+1,FALSE)),"",VLOOKUP(E265,労務比率,'報告書（事業主控）'!AX1009+1,FALSE))</f>
        <v/>
      </c>
      <c r="I265" s="203">
        <f>'報告書（事業主控）'!AH1010</f>
        <v>0</v>
      </c>
      <c r="J265" s="203">
        <f>'報告書（事業主控）'!AH1009</f>
        <v>0</v>
      </c>
      <c r="K265" s="203">
        <f>'報告書（事業主控）'!AN1009</f>
        <v>0</v>
      </c>
      <c r="L265" s="371">
        <f t="shared" si="34"/>
        <v>0</v>
      </c>
      <c r="M265" s="283">
        <f t="shared" si="36"/>
        <v>0</v>
      </c>
      <c r="N265" s="375">
        <f t="shared" si="35"/>
        <v>0</v>
      </c>
      <c r="O265" s="374">
        <f t="shared" si="33"/>
        <v>0</v>
      </c>
      <c r="P265" s="375"/>
      <c r="Q265" s="375"/>
      <c r="R265" s="375">
        <f>IF(AND(J265=0,C265&gt;=設定シート!E$85,C265&lt;=設定シート!G$85),1,0)</f>
        <v>0</v>
      </c>
    </row>
    <row r="266" spans="1:18" ht="15" customHeight="1">
      <c r="B266" s="203">
        <v>5</v>
      </c>
      <c r="C266" s="203" t="str">
        <f>'報告書（事業主控）'!AV1011</f>
        <v/>
      </c>
      <c r="E266" s="203">
        <f>'報告書（事業主控）'!$F$1021</f>
        <v>0</v>
      </c>
      <c r="F266" s="203" t="str">
        <f>'報告書（事業主控）'!AW1011</f>
        <v>下</v>
      </c>
      <c r="G266" s="283" t="str">
        <f>IF(ISERROR(VLOOKUP(E266,労務比率,'報告書（事業主控）'!AX1011,FALSE)),"",VLOOKUP(E266,労務比率,'報告書（事業主控）'!AX1011,FALSE))</f>
        <v/>
      </c>
      <c r="H266" s="283" t="str">
        <f>IF(ISERROR(VLOOKUP(E266,労務比率,'報告書（事業主控）'!AX1011+1,FALSE)),"",VLOOKUP(E266,労務比率,'報告書（事業主控）'!AX1011+1,FALSE))</f>
        <v/>
      </c>
      <c r="I266" s="203">
        <f>'報告書（事業主控）'!AH1012</f>
        <v>0</v>
      </c>
      <c r="J266" s="203">
        <f>'報告書（事業主控）'!AH1011</f>
        <v>0</v>
      </c>
      <c r="K266" s="203">
        <f>'報告書（事業主控）'!AN1011</f>
        <v>0</v>
      </c>
      <c r="L266" s="371">
        <f t="shared" si="34"/>
        <v>0</v>
      </c>
      <c r="M266" s="283">
        <f t="shared" si="36"/>
        <v>0</v>
      </c>
      <c r="N266" s="375">
        <f t="shared" si="35"/>
        <v>0</v>
      </c>
      <c r="O266" s="374">
        <f t="shared" si="33"/>
        <v>0</v>
      </c>
      <c r="P266" s="375"/>
      <c r="Q266" s="375"/>
      <c r="R266" s="375">
        <f>IF(AND(J266=0,C266&gt;=設定シート!E$85,C266&lt;=設定シート!G$85),1,0)</f>
        <v>0</v>
      </c>
    </row>
    <row r="267" spans="1:18" ht="15" customHeight="1">
      <c r="B267" s="203">
        <v>6</v>
      </c>
      <c r="C267" s="203" t="str">
        <f>'報告書（事業主控）'!AV1013</f>
        <v/>
      </c>
      <c r="E267" s="203">
        <f>'報告書（事業主控）'!$F$1021</f>
        <v>0</v>
      </c>
      <c r="F267" s="203" t="str">
        <f>'報告書（事業主控）'!AW1013</f>
        <v>下</v>
      </c>
      <c r="G267" s="283" t="str">
        <f>IF(ISERROR(VLOOKUP(E267,労務比率,'報告書（事業主控）'!AX1013,FALSE)),"",VLOOKUP(E267,労務比率,'報告書（事業主控）'!AX1013,FALSE))</f>
        <v/>
      </c>
      <c r="H267" s="283" t="str">
        <f>IF(ISERROR(VLOOKUP(E267,労務比率,'報告書（事業主控）'!AX1013+1,FALSE)),"",VLOOKUP(E267,労務比率,'報告書（事業主控）'!AX1013+1,FALSE))</f>
        <v/>
      </c>
      <c r="I267" s="203">
        <f>'報告書（事業主控）'!AH1014</f>
        <v>0</v>
      </c>
      <c r="J267" s="203">
        <f>'報告書（事業主控）'!AH1013</f>
        <v>0</v>
      </c>
      <c r="K267" s="203">
        <f>'報告書（事業主控）'!AN1013</f>
        <v>0</v>
      </c>
      <c r="L267" s="371">
        <f t="shared" si="34"/>
        <v>0</v>
      </c>
      <c r="M267" s="283">
        <f t="shared" si="36"/>
        <v>0</v>
      </c>
      <c r="N267" s="375">
        <f t="shared" si="35"/>
        <v>0</v>
      </c>
      <c r="O267" s="374">
        <f t="shared" si="33"/>
        <v>0</v>
      </c>
      <c r="P267" s="375"/>
      <c r="Q267" s="375"/>
      <c r="R267" s="375">
        <f>IF(AND(J267=0,C267&gt;=設定シート!E$85,C267&lt;=設定シート!G$85),1,0)</f>
        <v>0</v>
      </c>
    </row>
    <row r="268" spans="1:18" ht="15" customHeight="1">
      <c r="B268" s="203">
        <v>7</v>
      </c>
      <c r="C268" s="203" t="str">
        <f>'報告書（事業主控）'!AV1015</f>
        <v/>
      </c>
      <c r="E268" s="203">
        <f>'報告書（事業主控）'!$F$1021</f>
        <v>0</v>
      </c>
      <c r="F268" s="203" t="str">
        <f>'報告書（事業主控）'!AW1015</f>
        <v>下</v>
      </c>
      <c r="G268" s="283" t="str">
        <f>IF(ISERROR(VLOOKUP(E268,労務比率,'報告書（事業主控）'!AX1015,FALSE)),"",VLOOKUP(E268,労務比率,'報告書（事業主控）'!AX1015,FALSE))</f>
        <v/>
      </c>
      <c r="H268" s="283" t="str">
        <f>IF(ISERROR(VLOOKUP(E268,労務比率,'報告書（事業主控）'!AX1015+1,FALSE)),"",VLOOKUP(E268,労務比率,'報告書（事業主控）'!AX1015+1,FALSE))</f>
        <v/>
      </c>
      <c r="I268" s="203">
        <f>'報告書（事業主控）'!AH1016</f>
        <v>0</v>
      </c>
      <c r="J268" s="203">
        <f>'報告書（事業主控）'!AH1015</f>
        <v>0</v>
      </c>
      <c r="K268" s="203">
        <f>'報告書（事業主控）'!AN1015</f>
        <v>0</v>
      </c>
      <c r="L268" s="371">
        <f t="shared" si="34"/>
        <v>0</v>
      </c>
      <c r="M268" s="283">
        <f t="shared" si="36"/>
        <v>0</v>
      </c>
      <c r="N268" s="375">
        <f t="shared" si="35"/>
        <v>0</v>
      </c>
      <c r="O268" s="374">
        <f t="shared" si="33"/>
        <v>0</v>
      </c>
      <c r="P268" s="375"/>
      <c r="Q268" s="375"/>
      <c r="R268" s="375">
        <f>IF(AND(J268=0,C268&gt;=設定シート!E$85,C268&lt;=設定シート!G$85),1,0)</f>
        <v>0</v>
      </c>
    </row>
    <row r="269" spans="1:18" ht="15" customHeight="1">
      <c r="B269" s="203">
        <v>8</v>
      </c>
      <c r="C269" s="203" t="str">
        <f>'報告書（事業主控）'!AV1017</f>
        <v/>
      </c>
      <c r="E269" s="203">
        <f>'報告書（事業主控）'!$F$1021</f>
        <v>0</v>
      </c>
      <c r="F269" s="203" t="str">
        <f>'報告書（事業主控）'!AW1017</f>
        <v>下</v>
      </c>
      <c r="G269" s="283" t="str">
        <f>IF(ISERROR(VLOOKUP(E269,労務比率,'報告書（事業主控）'!AX1017,FALSE)),"",VLOOKUP(E269,労務比率,'報告書（事業主控）'!AX1017,FALSE))</f>
        <v/>
      </c>
      <c r="H269" s="283" t="str">
        <f>IF(ISERROR(VLOOKUP(E269,労務比率,'報告書（事業主控）'!AX1017+1,FALSE)),"",VLOOKUP(E269,労務比率,'報告書（事業主控）'!AX1017+1,FALSE))</f>
        <v/>
      </c>
      <c r="I269" s="203">
        <f>'報告書（事業主控）'!AH1018</f>
        <v>0</v>
      </c>
      <c r="J269" s="203">
        <f>'報告書（事業主控）'!AH1017</f>
        <v>0</v>
      </c>
      <c r="K269" s="203">
        <f>'報告書（事業主控）'!AN1017</f>
        <v>0</v>
      </c>
      <c r="L269" s="371">
        <f t="shared" si="34"/>
        <v>0</v>
      </c>
      <c r="M269" s="283">
        <f t="shared" si="36"/>
        <v>0</v>
      </c>
      <c r="N269" s="375">
        <f t="shared" si="35"/>
        <v>0</v>
      </c>
      <c r="O269" s="374">
        <f t="shared" si="33"/>
        <v>0</v>
      </c>
      <c r="P269" s="375"/>
      <c r="Q269" s="375"/>
      <c r="R269" s="375">
        <f>IF(AND(J269=0,C269&gt;=設定シート!E$85,C269&lt;=設定シート!G$85),1,0)</f>
        <v>0</v>
      </c>
    </row>
    <row r="270" spans="1:18" ht="15" customHeight="1">
      <c r="B270" s="203">
        <v>9</v>
      </c>
      <c r="C270" s="203" t="str">
        <f>'報告書（事業主控）'!AV1019</f>
        <v/>
      </c>
      <c r="E270" s="203">
        <f>'報告書（事業主控）'!$F$1021</f>
        <v>0</v>
      </c>
      <c r="F270" s="203" t="str">
        <f>'報告書（事業主控）'!AW1019</f>
        <v>下</v>
      </c>
      <c r="G270" s="283" t="str">
        <f>IF(ISERROR(VLOOKUP(E270,労務比率,'報告書（事業主控）'!AX1019,FALSE)),"",VLOOKUP(E270,労務比率,'報告書（事業主控）'!AX1019,FALSE))</f>
        <v/>
      </c>
      <c r="H270" s="283" t="str">
        <f>IF(ISERROR(VLOOKUP(E270,労務比率,'報告書（事業主控）'!AX1019+1,FALSE)),"",VLOOKUP(E270,労務比率,'報告書（事業主控）'!AX1019+1,FALSE))</f>
        <v/>
      </c>
      <c r="I270" s="203">
        <f>'報告書（事業主控）'!AH1020</f>
        <v>0</v>
      </c>
      <c r="J270" s="203">
        <f>'報告書（事業主控）'!AH1019</f>
        <v>0</v>
      </c>
      <c r="K270" s="203">
        <f>'報告書（事業主控）'!AN1019</f>
        <v>0</v>
      </c>
      <c r="L270" s="371">
        <f t="shared" si="34"/>
        <v>0</v>
      </c>
      <c r="M270" s="283">
        <f t="shared" si="36"/>
        <v>0</v>
      </c>
      <c r="N270" s="375">
        <f t="shared" si="35"/>
        <v>0</v>
      </c>
      <c r="O270" s="374">
        <f t="shared" si="33"/>
        <v>0</v>
      </c>
      <c r="P270" s="375"/>
      <c r="Q270" s="375"/>
      <c r="R270" s="375">
        <f>IF(AND(J270=0,C270&gt;=設定シート!E$85,C270&lt;=設定シート!G$85),1,0)</f>
        <v>0</v>
      </c>
    </row>
    <row r="271" spans="1:18" ht="15" customHeight="1">
      <c r="A271" s="203">
        <v>26</v>
      </c>
      <c r="B271" s="203">
        <v>1</v>
      </c>
      <c r="C271" s="203" t="str">
        <f>'報告書（事業主控）'!AV1044</f>
        <v/>
      </c>
      <c r="E271" s="203">
        <f>'報告書（事業主控）'!$F$1062</f>
        <v>0</v>
      </c>
      <c r="F271" s="203" t="str">
        <f>'報告書（事業主控）'!AW1044</f>
        <v>下</v>
      </c>
      <c r="G271" s="283" t="str">
        <f>IF(ISERROR(VLOOKUP(E271,労務比率,'報告書（事業主控）'!AX1044,FALSE)),"",VLOOKUP(E271,労務比率,'報告書（事業主控）'!AX1044,FALSE))</f>
        <v/>
      </c>
      <c r="H271" s="283" t="str">
        <f>IF(ISERROR(VLOOKUP(E271,労務比率,'報告書（事業主控）'!AX1044+1,FALSE)),"",VLOOKUP(E271,労務比率,'報告書（事業主控）'!AX1044+1,FALSE))</f>
        <v/>
      </c>
      <c r="I271" s="203">
        <f>'報告書（事業主控）'!AH1045</f>
        <v>0</v>
      </c>
      <c r="J271" s="203">
        <f>'報告書（事業主控）'!AH1044</f>
        <v>0</v>
      </c>
      <c r="K271" s="203">
        <f>'報告書（事業主控）'!AN1044</f>
        <v>0</v>
      </c>
      <c r="L271" s="371">
        <f t="shared" si="34"/>
        <v>0</v>
      </c>
      <c r="M271" s="283">
        <f t="shared" si="36"/>
        <v>0</v>
      </c>
      <c r="N271" s="375">
        <f t="shared" si="35"/>
        <v>0</v>
      </c>
      <c r="O271" s="374">
        <f t="shared" si="33"/>
        <v>0</v>
      </c>
      <c r="P271" s="375">
        <f>INT(SUMIF(O271:O279,0,I271:I279)*105/108)</f>
        <v>0</v>
      </c>
      <c r="Q271" s="378">
        <f>INT(P271*IF(COUNTIF(R271:R279,1)=0,0,SUMIF(R271:R279,1,G271:G279)/COUNTIF(R271:R279,1))/100)</f>
        <v>0</v>
      </c>
      <c r="R271" s="375">
        <f>IF(AND(J271=0,C271&gt;=設定シート!E$85,C271&lt;=設定シート!G$85),1,0)</f>
        <v>0</v>
      </c>
    </row>
    <row r="272" spans="1:18" ht="15" customHeight="1">
      <c r="B272" s="203">
        <v>2</v>
      </c>
      <c r="C272" s="203" t="str">
        <f>'報告書（事業主控）'!AV1046</f>
        <v/>
      </c>
      <c r="E272" s="203">
        <f>'報告書（事業主控）'!$F$1062</f>
        <v>0</v>
      </c>
      <c r="F272" s="203" t="str">
        <f>'報告書（事業主控）'!AW1046</f>
        <v>下</v>
      </c>
      <c r="G272" s="283" t="str">
        <f>IF(ISERROR(VLOOKUP(E272,労務比率,'報告書（事業主控）'!AX1046,FALSE)),"",VLOOKUP(E272,労務比率,'報告書（事業主控）'!AX1046,FALSE))</f>
        <v/>
      </c>
      <c r="H272" s="283" t="str">
        <f>IF(ISERROR(VLOOKUP(E272,労務比率,'報告書（事業主控）'!AX1046+1,FALSE)),"",VLOOKUP(E272,労務比率,'報告書（事業主控）'!AX1046+1,FALSE))</f>
        <v/>
      </c>
      <c r="I272" s="203">
        <f>'報告書（事業主控）'!AH1047</f>
        <v>0</v>
      </c>
      <c r="J272" s="203">
        <f>'報告書（事業主控）'!AH1046</f>
        <v>0</v>
      </c>
      <c r="K272" s="203">
        <f>'報告書（事業主控）'!AN1046</f>
        <v>0</v>
      </c>
      <c r="L272" s="371">
        <f t="shared" si="34"/>
        <v>0</v>
      </c>
      <c r="M272" s="283">
        <f t="shared" si="36"/>
        <v>0</v>
      </c>
      <c r="N272" s="375">
        <f t="shared" si="35"/>
        <v>0</v>
      </c>
      <c r="O272" s="374">
        <f t="shared" si="33"/>
        <v>0</v>
      </c>
      <c r="P272" s="375"/>
      <c r="Q272" s="375"/>
      <c r="R272" s="375">
        <f>IF(AND(J272=0,C272&gt;=設定シート!E$85,C272&lt;=設定シート!G$85),1,0)</f>
        <v>0</v>
      </c>
    </row>
    <row r="273" spans="1:18" ht="15" customHeight="1">
      <c r="B273" s="203">
        <v>3</v>
      </c>
      <c r="C273" s="203" t="str">
        <f>'報告書（事業主控）'!AV1048</f>
        <v/>
      </c>
      <c r="E273" s="203">
        <f>'報告書（事業主控）'!$F$1062</f>
        <v>0</v>
      </c>
      <c r="F273" s="203" t="str">
        <f>'報告書（事業主控）'!AW1048</f>
        <v>下</v>
      </c>
      <c r="G273" s="283" t="str">
        <f>IF(ISERROR(VLOOKUP(E273,労務比率,'報告書（事業主控）'!AX1048,FALSE)),"",VLOOKUP(E273,労務比率,'報告書（事業主控）'!AX1048,FALSE))</f>
        <v/>
      </c>
      <c r="H273" s="283" t="str">
        <f>IF(ISERROR(VLOOKUP(E273,労務比率,'報告書（事業主控）'!AX1048+1,FALSE)),"",VLOOKUP(E273,労務比率,'報告書（事業主控）'!AX1048+1,FALSE))</f>
        <v/>
      </c>
      <c r="I273" s="203">
        <f>'報告書（事業主控）'!AH1049</f>
        <v>0</v>
      </c>
      <c r="J273" s="203">
        <f>'報告書（事業主控）'!AH1048</f>
        <v>0</v>
      </c>
      <c r="K273" s="203">
        <f>'報告書（事業主控）'!AN1048</f>
        <v>0</v>
      </c>
      <c r="L273" s="371">
        <f t="shared" si="34"/>
        <v>0</v>
      </c>
      <c r="M273" s="283">
        <f t="shared" si="36"/>
        <v>0</v>
      </c>
      <c r="N273" s="375">
        <f t="shared" si="35"/>
        <v>0</v>
      </c>
      <c r="O273" s="374">
        <f t="shared" si="33"/>
        <v>0</v>
      </c>
      <c r="P273" s="375"/>
      <c r="Q273" s="375"/>
      <c r="R273" s="375">
        <f>IF(AND(J273=0,C273&gt;=設定シート!E$85,C273&lt;=設定シート!G$85),1,0)</f>
        <v>0</v>
      </c>
    </row>
    <row r="274" spans="1:18" ht="15" customHeight="1">
      <c r="B274" s="203">
        <v>4</v>
      </c>
      <c r="C274" s="203" t="str">
        <f>'報告書（事業主控）'!AV1050</f>
        <v/>
      </c>
      <c r="E274" s="203">
        <f>'報告書（事業主控）'!$F$1062</f>
        <v>0</v>
      </c>
      <c r="F274" s="203" t="str">
        <f>'報告書（事業主控）'!AW1050</f>
        <v>下</v>
      </c>
      <c r="G274" s="283" t="str">
        <f>IF(ISERROR(VLOOKUP(E274,労務比率,'報告書（事業主控）'!AX1050,FALSE)),"",VLOOKUP(E274,労務比率,'報告書（事業主控）'!AX1050,FALSE))</f>
        <v/>
      </c>
      <c r="H274" s="283" t="str">
        <f>IF(ISERROR(VLOOKUP(E274,労務比率,'報告書（事業主控）'!AX1050+1,FALSE)),"",VLOOKUP(E274,労務比率,'報告書（事業主控）'!AX1050+1,FALSE))</f>
        <v/>
      </c>
      <c r="I274" s="203">
        <f>'報告書（事業主控）'!AH1051</f>
        <v>0</v>
      </c>
      <c r="J274" s="203">
        <f>'報告書（事業主控）'!AH1050</f>
        <v>0</v>
      </c>
      <c r="K274" s="203">
        <f>'報告書（事業主控）'!AN1050</f>
        <v>0</v>
      </c>
      <c r="L274" s="371">
        <f t="shared" si="34"/>
        <v>0</v>
      </c>
      <c r="M274" s="283">
        <f t="shared" si="36"/>
        <v>0</v>
      </c>
      <c r="N274" s="375">
        <f t="shared" si="35"/>
        <v>0</v>
      </c>
      <c r="O274" s="374">
        <f t="shared" si="33"/>
        <v>0</v>
      </c>
      <c r="P274" s="375"/>
      <c r="Q274" s="375"/>
      <c r="R274" s="375">
        <f>IF(AND(J274=0,C274&gt;=設定シート!E$85,C274&lt;=設定シート!G$85),1,0)</f>
        <v>0</v>
      </c>
    </row>
    <row r="275" spans="1:18" ht="15" customHeight="1">
      <c r="B275" s="203">
        <v>5</v>
      </c>
      <c r="C275" s="203" t="str">
        <f>'報告書（事業主控）'!AV1052</f>
        <v/>
      </c>
      <c r="E275" s="203">
        <f>'報告書（事業主控）'!$F$1062</f>
        <v>0</v>
      </c>
      <c r="F275" s="203" t="str">
        <f>'報告書（事業主控）'!AW1052</f>
        <v>下</v>
      </c>
      <c r="G275" s="283" t="str">
        <f>IF(ISERROR(VLOOKUP(E275,労務比率,'報告書（事業主控）'!AX1052,FALSE)),"",VLOOKUP(E275,労務比率,'報告書（事業主控）'!AX1052,FALSE))</f>
        <v/>
      </c>
      <c r="H275" s="283" t="str">
        <f>IF(ISERROR(VLOOKUP(E275,労務比率,'報告書（事業主控）'!AX1052+1,FALSE)),"",VLOOKUP(E275,労務比率,'報告書（事業主控）'!AX1052+1,FALSE))</f>
        <v/>
      </c>
      <c r="I275" s="203">
        <f>'報告書（事業主控）'!AH1053</f>
        <v>0</v>
      </c>
      <c r="J275" s="203">
        <f>'報告書（事業主控）'!AH1052</f>
        <v>0</v>
      </c>
      <c r="K275" s="203">
        <f>'報告書（事業主控）'!AN1052</f>
        <v>0</v>
      </c>
      <c r="L275" s="371">
        <f t="shared" si="34"/>
        <v>0</v>
      </c>
      <c r="M275" s="283">
        <f t="shared" si="36"/>
        <v>0</v>
      </c>
      <c r="N275" s="375">
        <f t="shared" si="35"/>
        <v>0</v>
      </c>
      <c r="O275" s="374">
        <f t="shared" si="33"/>
        <v>0</v>
      </c>
      <c r="P275" s="375"/>
      <c r="Q275" s="375"/>
      <c r="R275" s="375">
        <f>IF(AND(J275=0,C275&gt;=設定シート!E$85,C275&lt;=設定シート!G$85),1,0)</f>
        <v>0</v>
      </c>
    </row>
    <row r="276" spans="1:18" ht="15" customHeight="1">
      <c r="B276" s="203">
        <v>6</v>
      </c>
      <c r="C276" s="203" t="str">
        <f>'報告書（事業主控）'!AV1054</f>
        <v/>
      </c>
      <c r="E276" s="203">
        <f>'報告書（事業主控）'!$F$1062</f>
        <v>0</v>
      </c>
      <c r="F276" s="203" t="str">
        <f>'報告書（事業主控）'!AW1054</f>
        <v>下</v>
      </c>
      <c r="G276" s="283" t="str">
        <f>IF(ISERROR(VLOOKUP(E276,労務比率,'報告書（事業主控）'!AX1054,FALSE)),"",VLOOKUP(E276,労務比率,'報告書（事業主控）'!AX1054,FALSE))</f>
        <v/>
      </c>
      <c r="H276" s="283" t="str">
        <f>IF(ISERROR(VLOOKUP(E276,労務比率,'報告書（事業主控）'!AX1054+1,FALSE)),"",VLOOKUP(E276,労務比率,'報告書（事業主控）'!AX1054+1,FALSE))</f>
        <v/>
      </c>
      <c r="I276" s="203">
        <f>'報告書（事業主控）'!AH1055</f>
        <v>0</v>
      </c>
      <c r="J276" s="203">
        <f>'報告書（事業主控）'!AH1054</f>
        <v>0</v>
      </c>
      <c r="K276" s="203">
        <f>'報告書（事業主控）'!AN1054</f>
        <v>0</v>
      </c>
      <c r="L276" s="371">
        <f t="shared" si="34"/>
        <v>0</v>
      </c>
      <c r="M276" s="283">
        <f t="shared" si="36"/>
        <v>0</v>
      </c>
      <c r="N276" s="375">
        <f t="shared" si="35"/>
        <v>0</v>
      </c>
      <c r="O276" s="374">
        <f t="shared" si="33"/>
        <v>0</v>
      </c>
      <c r="P276" s="375"/>
      <c r="Q276" s="375"/>
      <c r="R276" s="375">
        <f>IF(AND(J276=0,C276&gt;=設定シート!E$85,C276&lt;=設定シート!G$85),1,0)</f>
        <v>0</v>
      </c>
    </row>
    <row r="277" spans="1:18" ht="15" customHeight="1">
      <c r="B277" s="203">
        <v>7</v>
      </c>
      <c r="C277" s="203" t="str">
        <f>'報告書（事業主控）'!AV1056</f>
        <v/>
      </c>
      <c r="E277" s="203">
        <f>'報告書（事業主控）'!$F$1062</f>
        <v>0</v>
      </c>
      <c r="F277" s="203" t="str">
        <f>'報告書（事業主控）'!AW1056</f>
        <v>下</v>
      </c>
      <c r="G277" s="283" t="str">
        <f>IF(ISERROR(VLOOKUP(E277,労務比率,'報告書（事業主控）'!AX1056,FALSE)),"",VLOOKUP(E277,労務比率,'報告書（事業主控）'!AX1056,FALSE))</f>
        <v/>
      </c>
      <c r="H277" s="283" t="str">
        <f>IF(ISERROR(VLOOKUP(E277,労務比率,'報告書（事業主控）'!AX1056+1,FALSE)),"",VLOOKUP(E277,労務比率,'報告書（事業主控）'!AX1056+1,FALSE))</f>
        <v/>
      </c>
      <c r="I277" s="203">
        <f>'報告書（事業主控）'!AH1057</f>
        <v>0</v>
      </c>
      <c r="J277" s="203">
        <f>'報告書（事業主控）'!AH1056</f>
        <v>0</v>
      </c>
      <c r="K277" s="203">
        <f>'報告書（事業主控）'!AN1056</f>
        <v>0</v>
      </c>
      <c r="L277" s="371">
        <f t="shared" si="34"/>
        <v>0</v>
      </c>
      <c r="M277" s="283">
        <f t="shared" si="36"/>
        <v>0</v>
      </c>
      <c r="N277" s="375">
        <f t="shared" si="35"/>
        <v>0</v>
      </c>
      <c r="O277" s="374">
        <f t="shared" ref="O277:O315" si="37">IF(I277=N277,IF(ISERROR(ROUNDDOWN(I277*G277/100,0)+K277),0,ROUNDDOWN(I277*G277/100,0)+K277),0)</f>
        <v>0</v>
      </c>
      <c r="P277" s="375"/>
      <c r="Q277" s="375"/>
      <c r="R277" s="375">
        <f>IF(AND(J277=0,C277&gt;=設定シート!E$85,C277&lt;=設定シート!G$85),1,0)</f>
        <v>0</v>
      </c>
    </row>
    <row r="278" spans="1:18" ht="15" customHeight="1">
      <c r="B278" s="203">
        <v>8</v>
      </c>
      <c r="C278" s="203" t="str">
        <f>'報告書（事業主控）'!AV1058</f>
        <v/>
      </c>
      <c r="E278" s="203">
        <f>'報告書（事業主控）'!$F$1062</f>
        <v>0</v>
      </c>
      <c r="F278" s="203" t="str">
        <f>'報告書（事業主控）'!AW1058</f>
        <v>下</v>
      </c>
      <c r="G278" s="283" t="str">
        <f>IF(ISERROR(VLOOKUP(E278,労務比率,'報告書（事業主控）'!AX1058,FALSE)),"",VLOOKUP(E278,労務比率,'報告書（事業主控）'!AX1058,FALSE))</f>
        <v/>
      </c>
      <c r="H278" s="283" t="str">
        <f>IF(ISERROR(VLOOKUP(E278,労務比率,'報告書（事業主控）'!AX1058+1,FALSE)),"",VLOOKUP(E278,労務比率,'報告書（事業主控）'!AX1058+1,FALSE))</f>
        <v/>
      </c>
      <c r="I278" s="203">
        <f>'報告書（事業主控）'!AH1059</f>
        <v>0</v>
      </c>
      <c r="J278" s="203">
        <f>'報告書（事業主控）'!AH1058</f>
        <v>0</v>
      </c>
      <c r="K278" s="203">
        <f>'報告書（事業主控）'!AN1058</f>
        <v>0</v>
      </c>
      <c r="L278" s="371">
        <f t="shared" si="34"/>
        <v>0</v>
      </c>
      <c r="M278" s="283">
        <f t="shared" si="36"/>
        <v>0</v>
      </c>
      <c r="N278" s="375">
        <f t="shared" si="35"/>
        <v>0</v>
      </c>
      <c r="O278" s="374">
        <f t="shared" si="37"/>
        <v>0</v>
      </c>
      <c r="P278" s="375"/>
      <c r="Q278" s="375"/>
      <c r="R278" s="375">
        <f>IF(AND(J278=0,C278&gt;=設定シート!E$85,C278&lt;=設定シート!G$85),1,0)</f>
        <v>0</v>
      </c>
    </row>
    <row r="279" spans="1:18" ht="15" customHeight="1">
      <c r="B279" s="203">
        <v>9</v>
      </c>
      <c r="C279" s="203" t="str">
        <f>'報告書（事業主控）'!AV1060</f>
        <v/>
      </c>
      <c r="E279" s="203">
        <f>'報告書（事業主控）'!$F$1062</f>
        <v>0</v>
      </c>
      <c r="F279" s="203" t="str">
        <f>'報告書（事業主控）'!AW1060</f>
        <v>下</v>
      </c>
      <c r="G279" s="283" t="str">
        <f>IF(ISERROR(VLOOKUP(E279,労務比率,'報告書（事業主控）'!AX1060,FALSE)),"",VLOOKUP(E279,労務比率,'報告書（事業主控）'!AX1060,FALSE))</f>
        <v/>
      </c>
      <c r="H279" s="283" t="str">
        <f>IF(ISERROR(VLOOKUP(E279,労務比率,'報告書（事業主控）'!AX1060+1,FALSE)),"",VLOOKUP(E279,労務比率,'報告書（事業主控）'!AX1060+1,FALSE))</f>
        <v/>
      </c>
      <c r="I279" s="203">
        <f>'報告書（事業主控）'!AH1061</f>
        <v>0</v>
      </c>
      <c r="J279" s="203">
        <f>'報告書（事業主控）'!AH1060</f>
        <v>0</v>
      </c>
      <c r="K279" s="203">
        <f>'報告書（事業主控）'!AN1060</f>
        <v>0</v>
      </c>
      <c r="L279" s="371">
        <f t="shared" si="34"/>
        <v>0</v>
      </c>
      <c r="M279" s="283">
        <f t="shared" si="36"/>
        <v>0</v>
      </c>
      <c r="N279" s="375">
        <f t="shared" si="35"/>
        <v>0</v>
      </c>
      <c r="O279" s="374">
        <f t="shared" si="37"/>
        <v>0</v>
      </c>
      <c r="P279" s="375"/>
      <c r="Q279" s="375"/>
      <c r="R279" s="375">
        <f>IF(AND(J279=0,C279&gt;=設定シート!E$85,C279&lt;=設定シート!G$85),1,0)</f>
        <v>0</v>
      </c>
    </row>
    <row r="280" spans="1:18" ht="15" customHeight="1">
      <c r="A280" s="203">
        <v>27</v>
      </c>
      <c r="B280" s="203">
        <v>1</v>
      </c>
      <c r="C280" s="203" t="str">
        <f>'報告書（事業主控）'!AV1085</f>
        <v/>
      </c>
      <c r="E280" s="203">
        <f>'報告書（事業主控）'!$F$1103</f>
        <v>0</v>
      </c>
      <c r="F280" s="203" t="str">
        <f>'報告書（事業主控）'!AW1085</f>
        <v>下</v>
      </c>
      <c r="G280" s="283" t="str">
        <f>IF(ISERROR(VLOOKUP(E280,労務比率,'報告書（事業主控）'!AX1085,FALSE)),"",VLOOKUP(E280,労務比率,'報告書（事業主控）'!AX1085,FALSE))</f>
        <v/>
      </c>
      <c r="H280" s="283" t="str">
        <f>IF(ISERROR(VLOOKUP(E280,労務比率,'報告書（事業主控）'!AX1085+1,FALSE)),"",VLOOKUP(E280,労務比率,'報告書（事業主控）'!AX1085+1,FALSE))</f>
        <v/>
      </c>
      <c r="I280" s="203">
        <f>'報告書（事業主控）'!AH1086</f>
        <v>0</v>
      </c>
      <c r="J280" s="203">
        <f>'報告書（事業主控）'!AH1085</f>
        <v>0</v>
      </c>
      <c r="K280" s="203">
        <f>'報告書（事業主控）'!AN1085</f>
        <v>0</v>
      </c>
      <c r="L280" s="371">
        <f t="shared" si="34"/>
        <v>0</v>
      </c>
      <c r="M280" s="283">
        <f t="shared" si="36"/>
        <v>0</v>
      </c>
      <c r="N280" s="375">
        <f t="shared" si="35"/>
        <v>0</v>
      </c>
      <c r="O280" s="374">
        <f t="shared" si="37"/>
        <v>0</v>
      </c>
      <c r="P280" s="375">
        <f>INT(SUMIF(O280:O288,0,I280:I288)*105/108)</f>
        <v>0</v>
      </c>
      <c r="Q280" s="378">
        <f>INT(P280*IF(COUNTIF(R280:R288,1)=0,0,SUMIF(R280:R288,1,G280:G288)/COUNTIF(R280:R288,1))/100)</f>
        <v>0</v>
      </c>
      <c r="R280" s="375">
        <f>IF(AND(J280=0,C280&gt;=設定シート!E$85,C280&lt;=設定シート!G$85),1,0)</f>
        <v>0</v>
      </c>
    </row>
    <row r="281" spans="1:18" ht="15" customHeight="1">
      <c r="B281" s="203">
        <v>2</v>
      </c>
      <c r="C281" s="203" t="str">
        <f>'報告書（事業主控）'!AV1087</f>
        <v/>
      </c>
      <c r="E281" s="203">
        <f>'報告書（事業主控）'!$F$1103</f>
        <v>0</v>
      </c>
      <c r="F281" s="203" t="str">
        <f>'報告書（事業主控）'!AW1087</f>
        <v>下</v>
      </c>
      <c r="G281" s="283" t="str">
        <f>IF(ISERROR(VLOOKUP(E281,労務比率,'報告書（事業主控）'!AX1087,FALSE)),"",VLOOKUP(E281,労務比率,'報告書（事業主控）'!AX1087,FALSE))</f>
        <v/>
      </c>
      <c r="H281" s="283" t="str">
        <f>IF(ISERROR(VLOOKUP(E281,労務比率,'報告書（事業主控）'!AX1087+1,FALSE)),"",VLOOKUP(E281,労務比率,'報告書（事業主控）'!AX1087+1,FALSE))</f>
        <v/>
      </c>
      <c r="I281" s="203">
        <f>'報告書（事業主控）'!AH1088</f>
        <v>0</v>
      </c>
      <c r="J281" s="203">
        <f>'報告書（事業主控）'!AH1087</f>
        <v>0</v>
      </c>
      <c r="K281" s="203">
        <f>'報告書（事業主控）'!AN1087</f>
        <v>0</v>
      </c>
      <c r="L281" s="371">
        <f t="shared" si="34"/>
        <v>0</v>
      </c>
      <c r="M281" s="283">
        <f t="shared" si="36"/>
        <v>0</v>
      </c>
      <c r="N281" s="375">
        <f t="shared" si="35"/>
        <v>0</v>
      </c>
      <c r="O281" s="374">
        <f t="shared" si="37"/>
        <v>0</v>
      </c>
      <c r="P281" s="375"/>
      <c r="Q281" s="375"/>
      <c r="R281" s="375">
        <f>IF(AND(J281=0,C281&gt;=設定シート!E$85,C281&lt;=設定シート!G$85),1,0)</f>
        <v>0</v>
      </c>
    </row>
    <row r="282" spans="1:18" ht="15" customHeight="1">
      <c r="B282" s="203">
        <v>3</v>
      </c>
      <c r="C282" s="203" t="str">
        <f>'報告書（事業主控）'!AV1089</f>
        <v/>
      </c>
      <c r="E282" s="203">
        <f>'報告書（事業主控）'!$F$1103</f>
        <v>0</v>
      </c>
      <c r="F282" s="203" t="str">
        <f>'報告書（事業主控）'!AW1089</f>
        <v>下</v>
      </c>
      <c r="G282" s="283" t="str">
        <f>IF(ISERROR(VLOOKUP(E282,労務比率,'報告書（事業主控）'!AX1089,FALSE)),"",VLOOKUP(E282,労務比率,'報告書（事業主控）'!AX1089,FALSE))</f>
        <v/>
      </c>
      <c r="H282" s="283" t="str">
        <f>IF(ISERROR(VLOOKUP(E282,労務比率,'報告書（事業主控）'!AX1089+1,FALSE)),"",VLOOKUP(E282,労務比率,'報告書（事業主控）'!AX1089+1,FALSE))</f>
        <v/>
      </c>
      <c r="I282" s="203">
        <f>'報告書（事業主控）'!AH1090</f>
        <v>0</v>
      </c>
      <c r="J282" s="203">
        <f>'報告書（事業主控）'!AH1089</f>
        <v>0</v>
      </c>
      <c r="K282" s="203">
        <f>'報告書（事業主控）'!AN1089</f>
        <v>0</v>
      </c>
      <c r="L282" s="371">
        <f t="shared" si="34"/>
        <v>0</v>
      </c>
      <c r="M282" s="283">
        <f t="shared" si="36"/>
        <v>0</v>
      </c>
      <c r="N282" s="375">
        <f t="shared" si="35"/>
        <v>0</v>
      </c>
      <c r="O282" s="374">
        <f t="shared" si="37"/>
        <v>0</v>
      </c>
      <c r="P282" s="375"/>
      <c r="Q282" s="375"/>
      <c r="R282" s="375">
        <f>IF(AND(J282=0,C282&gt;=設定シート!E$85,C282&lt;=設定シート!G$85),1,0)</f>
        <v>0</v>
      </c>
    </row>
    <row r="283" spans="1:18" ht="15" customHeight="1">
      <c r="B283" s="203">
        <v>4</v>
      </c>
      <c r="C283" s="203" t="str">
        <f>'報告書（事業主控）'!AV1091</f>
        <v/>
      </c>
      <c r="E283" s="203">
        <f>'報告書（事業主控）'!$F$1103</f>
        <v>0</v>
      </c>
      <c r="F283" s="203" t="str">
        <f>'報告書（事業主控）'!AW1091</f>
        <v>下</v>
      </c>
      <c r="G283" s="283" t="str">
        <f>IF(ISERROR(VLOOKUP(E283,労務比率,'報告書（事業主控）'!AX1091,FALSE)),"",VLOOKUP(E283,労務比率,'報告書（事業主控）'!AX1091,FALSE))</f>
        <v/>
      </c>
      <c r="H283" s="283" t="str">
        <f>IF(ISERROR(VLOOKUP(E283,労務比率,'報告書（事業主控）'!AX1091+1,FALSE)),"",VLOOKUP(E283,労務比率,'報告書（事業主控）'!AX1091+1,FALSE))</f>
        <v/>
      </c>
      <c r="I283" s="203">
        <f>'報告書（事業主控）'!AH1092</f>
        <v>0</v>
      </c>
      <c r="J283" s="203">
        <f>'報告書（事業主控）'!AH1091</f>
        <v>0</v>
      </c>
      <c r="K283" s="203">
        <f>'報告書（事業主控）'!AN1091</f>
        <v>0</v>
      </c>
      <c r="L283" s="371">
        <f t="shared" si="34"/>
        <v>0</v>
      </c>
      <c r="M283" s="283">
        <f t="shared" si="36"/>
        <v>0</v>
      </c>
      <c r="N283" s="375">
        <f t="shared" si="35"/>
        <v>0</v>
      </c>
      <c r="O283" s="374">
        <f t="shared" si="37"/>
        <v>0</v>
      </c>
      <c r="P283" s="375"/>
      <c r="Q283" s="375"/>
      <c r="R283" s="375">
        <f>IF(AND(J283=0,C283&gt;=設定シート!E$85,C283&lt;=設定シート!G$85),1,0)</f>
        <v>0</v>
      </c>
    </row>
    <row r="284" spans="1:18" ht="15" customHeight="1">
      <c r="B284" s="203">
        <v>5</v>
      </c>
      <c r="C284" s="203" t="str">
        <f>'報告書（事業主控）'!AV1093</f>
        <v/>
      </c>
      <c r="E284" s="203">
        <f>'報告書（事業主控）'!$F$1103</f>
        <v>0</v>
      </c>
      <c r="F284" s="203" t="str">
        <f>'報告書（事業主控）'!AW1093</f>
        <v>下</v>
      </c>
      <c r="G284" s="283" t="str">
        <f>IF(ISERROR(VLOOKUP(E284,労務比率,'報告書（事業主控）'!AX1093,FALSE)),"",VLOOKUP(E284,労務比率,'報告書（事業主控）'!AX1093,FALSE))</f>
        <v/>
      </c>
      <c r="H284" s="283" t="str">
        <f>IF(ISERROR(VLOOKUP(E284,労務比率,'報告書（事業主控）'!AX1093+1,FALSE)),"",VLOOKUP(E284,労務比率,'報告書（事業主控）'!AX1093+1,FALSE))</f>
        <v/>
      </c>
      <c r="I284" s="203">
        <f>'報告書（事業主控）'!AH1094</f>
        <v>0</v>
      </c>
      <c r="J284" s="203">
        <f>'報告書（事業主控）'!AH1093</f>
        <v>0</v>
      </c>
      <c r="K284" s="203">
        <f>'報告書（事業主控）'!AN1093</f>
        <v>0</v>
      </c>
      <c r="L284" s="371">
        <f t="shared" si="34"/>
        <v>0</v>
      </c>
      <c r="M284" s="283">
        <f t="shared" si="36"/>
        <v>0</v>
      </c>
      <c r="N284" s="375">
        <f t="shared" si="35"/>
        <v>0</v>
      </c>
      <c r="O284" s="374">
        <f t="shared" si="37"/>
        <v>0</v>
      </c>
      <c r="P284" s="375"/>
      <c r="Q284" s="375"/>
      <c r="R284" s="375">
        <f>IF(AND(J284=0,C284&gt;=設定シート!E$85,C284&lt;=設定シート!G$85),1,0)</f>
        <v>0</v>
      </c>
    </row>
    <row r="285" spans="1:18" ht="15" customHeight="1">
      <c r="B285" s="203">
        <v>6</v>
      </c>
      <c r="C285" s="203" t="str">
        <f>'報告書（事業主控）'!AV1095</f>
        <v/>
      </c>
      <c r="E285" s="203">
        <f>'報告書（事業主控）'!$F$1103</f>
        <v>0</v>
      </c>
      <c r="F285" s="203" t="str">
        <f>'報告書（事業主控）'!AW1095</f>
        <v>下</v>
      </c>
      <c r="G285" s="283" t="str">
        <f>IF(ISERROR(VLOOKUP(E285,労務比率,'報告書（事業主控）'!AX1095,FALSE)),"",VLOOKUP(E285,労務比率,'報告書（事業主控）'!AX1095,FALSE))</f>
        <v/>
      </c>
      <c r="H285" s="283" t="str">
        <f>IF(ISERROR(VLOOKUP(E285,労務比率,'報告書（事業主控）'!AX1095+1,FALSE)),"",VLOOKUP(E285,労務比率,'報告書（事業主控）'!AX1095+1,FALSE))</f>
        <v/>
      </c>
      <c r="I285" s="203">
        <f>'報告書（事業主控）'!AH1096</f>
        <v>0</v>
      </c>
      <c r="J285" s="203">
        <f>'報告書（事業主控）'!AH1095</f>
        <v>0</v>
      </c>
      <c r="K285" s="203">
        <f>'報告書（事業主控）'!AN1095</f>
        <v>0</v>
      </c>
      <c r="L285" s="371">
        <f t="shared" si="34"/>
        <v>0</v>
      </c>
      <c r="M285" s="283">
        <f t="shared" si="36"/>
        <v>0</v>
      </c>
      <c r="N285" s="375">
        <f t="shared" si="35"/>
        <v>0</v>
      </c>
      <c r="O285" s="374">
        <f t="shared" si="37"/>
        <v>0</v>
      </c>
      <c r="P285" s="375"/>
      <c r="Q285" s="375"/>
      <c r="R285" s="375">
        <f>IF(AND(J285=0,C285&gt;=設定シート!E$85,C285&lt;=設定シート!G$85),1,0)</f>
        <v>0</v>
      </c>
    </row>
    <row r="286" spans="1:18" ht="15" customHeight="1">
      <c r="B286" s="203">
        <v>7</v>
      </c>
      <c r="C286" s="203" t="str">
        <f>'報告書（事業主控）'!AV1097</f>
        <v/>
      </c>
      <c r="E286" s="203">
        <f>'報告書（事業主控）'!$F$1103</f>
        <v>0</v>
      </c>
      <c r="F286" s="203" t="str">
        <f>'報告書（事業主控）'!AW1097</f>
        <v>下</v>
      </c>
      <c r="G286" s="283" t="str">
        <f>IF(ISERROR(VLOOKUP(E286,労務比率,'報告書（事業主控）'!AX1097,FALSE)),"",VLOOKUP(E286,労務比率,'報告書（事業主控）'!AX1097,FALSE))</f>
        <v/>
      </c>
      <c r="H286" s="283" t="str">
        <f>IF(ISERROR(VLOOKUP(E286,労務比率,'報告書（事業主控）'!AX1097+1,FALSE)),"",VLOOKUP(E286,労務比率,'報告書（事業主控）'!AX1097+1,FALSE))</f>
        <v/>
      </c>
      <c r="I286" s="203">
        <f>'報告書（事業主控）'!AH1098</f>
        <v>0</v>
      </c>
      <c r="J286" s="203">
        <f>'報告書（事業主控）'!AH1097</f>
        <v>0</v>
      </c>
      <c r="K286" s="203">
        <f>'報告書（事業主控）'!AN1097</f>
        <v>0</v>
      </c>
      <c r="L286" s="371">
        <f t="shared" si="34"/>
        <v>0</v>
      </c>
      <c r="M286" s="283">
        <f t="shared" si="36"/>
        <v>0</v>
      </c>
      <c r="N286" s="375">
        <f t="shared" si="35"/>
        <v>0</v>
      </c>
      <c r="O286" s="374">
        <f t="shared" si="37"/>
        <v>0</v>
      </c>
      <c r="P286" s="375"/>
      <c r="Q286" s="375"/>
      <c r="R286" s="375">
        <f>IF(AND(J286=0,C286&gt;=設定シート!E$85,C286&lt;=設定シート!G$85),1,0)</f>
        <v>0</v>
      </c>
    </row>
    <row r="287" spans="1:18" ht="15" customHeight="1">
      <c r="B287" s="203">
        <v>8</v>
      </c>
      <c r="C287" s="203" t="str">
        <f>'報告書（事業主控）'!AV1099</f>
        <v/>
      </c>
      <c r="E287" s="203">
        <f>'報告書（事業主控）'!$F$1103</f>
        <v>0</v>
      </c>
      <c r="F287" s="203" t="str">
        <f>'報告書（事業主控）'!AW1099</f>
        <v>下</v>
      </c>
      <c r="G287" s="283" t="str">
        <f>IF(ISERROR(VLOOKUP(E287,労務比率,'報告書（事業主控）'!AX1099,FALSE)),"",VLOOKUP(E287,労務比率,'報告書（事業主控）'!AX1099,FALSE))</f>
        <v/>
      </c>
      <c r="H287" s="283" t="str">
        <f>IF(ISERROR(VLOOKUP(E287,労務比率,'報告書（事業主控）'!AX1099+1,FALSE)),"",VLOOKUP(E287,労務比率,'報告書（事業主控）'!AX1099+1,FALSE))</f>
        <v/>
      </c>
      <c r="I287" s="203">
        <f>'報告書（事業主控）'!AH1100</f>
        <v>0</v>
      </c>
      <c r="J287" s="203">
        <f>'報告書（事業主控）'!AH1099</f>
        <v>0</v>
      </c>
      <c r="K287" s="203">
        <f>'報告書（事業主控）'!AN1099</f>
        <v>0</v>
      </c>
      <c r="L287" s="371">
        <f t="shared" si="34"/>
        <v>0</v>
      </c>
      <c r="M287" s="283">
        <f t="shared" si="36"/>
        <v>0</v>
      </c>
      <c r="N287" s="375">
        <f t="shared" si="35"/>
        <v>0</v>
      </c>
      <c r="O287" s="374">
        <f t="shared" si="37"/>
        <v>0</v>
      </c>
      <c r="P287" s="375"/>
      <c r="Q287" s="375"/>
      <c r="R287" s="375">
        <f>IF(AND(J287=0,C287&gt;=設定シート!E$85,C287&lt;=設定シート!G$85),1,0)</f>
        <v>0</v>
      </c>
    </row>
    <row r="288" spans="1:18" ht="15" customHeight="1">
      <c r="B288" s="203">
        <v>9</v>
      </c>
      <c r="C288" s="203" t="str">
        <f>'報告書（事業主控）'!AV1101</f>
        <v/>
      </c>
      <c r="E288" s="203">
        <f>'報告書（事業主控）'!$F$1103</f>
        <v>0</v>
      </c>
      <c r="F288" s="203" t="str">
        <f>'報告書（事業主控）'!AW1101</f>
        <v>下</v>
      </c>
      <c r="G288" s="283" t="str">
        <f>IF(ISERROR(VLOOKUP(E288,労務比率,'報告書（事業主控）'!AX1101,FALSE)),"",VLOOKUP(E288,労務比率,'報告書（事業主控）'!AX1101,FALSE))</f>
        <v/>
      </c>
      <c r="H288" s="283" t="str">
        <f>IF(ISERROR(VLOOKUP(E288,労務比率,'報告書（事業主控）'!AX1101+1,FALSE)),"",VLOOKUP(E288,労務比率,'報告書（事業主控）'!AX1101+1,FALSE))</f>
        <v/>
      </c>
      <c r="I288" s="203">
        <f>'報告書（事業主控）'!AH1102</f>
        <v>0</v>
      </c>
      <c r="J288" s="203">
        <f>'報告書（事業主控）'!AH1101</f>
        <v>0</v>
      </c>
      <c r="K288" s="203">
        <f>'報告書（事業主控）'!AN1101</f>
        <v>0</v>
      </c>
      <c r="L288" s="371">
        <f t="shared" si="34"/>
        <v>0</v>
      </c>
      <c r="M288" s="283">
        <f t="shared" si="36"/>
        <v>0</v>
      </c>
      <c r="N288" s="375">
        <f t="shared" si="35"/>
        <v>0</v>
      </c>
      <c r="O288" s="374">
        <f t="shared" si="37"/>
        <v>0</v>
      </c>
      <c r="P288" s="375"/>
      <c r="Q288" s="375"/>
      <c r="R288" s="375">
        <f>IF(AND(J288=0,C288&gt;=設定シート!E$85,C288&lt;=設定シート!G$85),1,0)</f>
        <v>0</v>
      </c>
    </row>
    <row r="289" spans="1:18" ht="15" customHeight="1">
      <c r="A289" s="203">
        <v>28</v>
      </c>
      <c r="B289" s="203">
        <v>1</v>
      </c>
      <c r="C289" s="203" t="str">
        <f>'報告書（事業主控）'!AV1126</f>
        <v/>
      </c>
      <c r="E289" s="203">
        <f>'報告書（事業主控）'!$F$1144</f>
        <v>0</v>
      </c>
      <c r="F289" s="203" t="str">
        <f>'報告書（事業主控）'!AW1126</f>
        <v>下</v>
      </c>
      <c r="G289" s="283" t="str">
        <f>IF(ISERROR(VLOOKUP(E289,労務比率,'報告書（事業主控）'!AX1126,FALSE)),"",VLOOKUP(E289,労務比率,'報告書（事業主控）'!AX1126,FALSE))</f>
        <v/>
      </c>
      <c r="H289" s="283" t="str">
        <f>IF(ISERROR(VLOOKUP(E289,労務比率,'報告書（事業主控）'!AX1126+1,FALSE)),"",VLOOKUP(E289,労務比率,'報告書（事業主控）'!AX1126+1,FALSE))</f>
        <v/>
      </c>
      <c r="I289" s="203">
        <f>'報告書（事業主控）'!AH1127</f>
        <v>0</v>
      </c>
      <c r="J289" s="203">
        <f>'報告書（事業主控）'!AH1126</f>
        <v>0</v>
      </c>
      <c r="K289" s="203">
        <f>'報告書（事業主控）'!AN1126</f>
        <v>0</v>
      </c>
      <c r="L289" s="371">
        <f t="shared" si="34"/>
        <v>0</v>
      </c>
      <c r="M289" s="283">
        <f t="shared" si="36"/>
        <v>0</v>
      </c>
      <c r="N289" s="375">
        <f t="shared" si="35"/>
        <v>0</v>
      </c>
      <c r="O289" s="374">
        <f t="shared" si="37"/>
        <v>0</v>
      </c>
      <c r="P289" s="375">
        <f>INT(SUMIF(O289:O297,0,I289:I297)*105/108)</f>
        <v>0</v>
      </c>
      <c r="Q289" s="378">
        <f>INT(P289*IF(COUNTIF(R289:R297,1)=0,0,SUMIF(R289:R297,1,G289:G297)/COUNTIF(R289:R297,1))/100)</f>
        <v>0</v>
      </c>
      <c r="R289" s="375">
        <f>IF(AND(J289=0,C289&gt;=設定シート!E$85,C289&lt;=設定シート!G$85),1,0)</f>
        <v>0</v>
      </c>
    </row>
    <row r="290" spans="1:18" ht="15" customHeight="1">
      <c r="B290" s="203">
        <v>2</v>
      </c>
      <c r="C290" s="203" t="str">
        <f>'報告書（事業主控）'!AV1128</f>
        <v/>
      </c>
      <c r="E290" s="203">
        <f>'報告書（事業主控）'!$F$1144</f>
        <v>0</v>
      </c>
      <c r="F290" s="203" t="str">
        <f>'報告書（事業主控）'!AW1128</f>
        <v>下</v>
      </c>
      <c r="G290" s="283" t="str">
        <f>IF(ISERROR(VLOOKUP(E290,労務比率,'報告書（事業主控）'!AX1128,FALSE)),"",VLOOKUP(E290,労務比率,'報告書（事業主控）'!AX1128,FALSE))</f>
        <v/>
      </c>
      <c r="H290" s="283" t="str">
        <f>IF(ISERROR(VLOOKUP(E290,労務比率,'報告書（事業主控）'!AX1128+1,FALSE)),"",VLOOKUP(E290,労務比率,'報告書（事業主控）'!AX1128+1,FALSE))</f>
        <v/>
      </c>
      <c r="I290" s="203">
        <f>'報告書（事業主控）'!AH1129</f>
        <v>0</v>
      </c>
      <c r="J290" s="203">
        <f>'報告書（事業主控）'!AH1128</f>
        <v>0</v>
      </c>
      <c r="K290" s="203">
        <f>'報告書（事業主控）'!AN1128</f>
        <v>0</v>
      </c>
      <c r="L290" s="371">
        <f t="shared" si="34"/>
        <v>0</v>
      </c>
      <c r="M290" s="283">
        <f t="shared" si="36"/>
        <v>0</v>
      </c>
      <c r="N290" s="375">
        <f t="shared" si="35"/>
        <v>0</v>
      </c>
      <c r="O290" s="374">
        <f t="shared" si="37"/>
        <v>0</v>
      </c>
      <c r="P290" s="375"/>
      <c r="Q290" s="375"/>
      <c r="R290" s="375">
        <f>IF(AND(J290=0,C290&gt;=設定シート!E$85,C290&lt;=設定シート!G$85),1,0)</f>
        <v>0</v>
      </c>
    </row>
    <row r="291" spans="1:18" ht="15" customHeight="1">
      <c r="B291" s="203">
        <v>3</v>
      </c>
      <c r="C291" s="203" t="str">
        <f>'報告書（事業主控）'!AV1130</f>
        <v/>
      </c>
      <c r="E291" s="203">
        <f>'報告書（事業主控）'!$F$1144</f>
        <v>0</v>
      </c>
      <c r="F291" s="203" t="str">
        <f>'報告書（事業主控）'!AW1130</f>
        <v>下</v>
      </c>
      <c r="G291" s="283" t="str">
        <f>IF(ISERROR(VLOOKUP(E291,労務比率,'報告書（事業主控）'!AX1130,FALSE)),"",VLOOKUP(E291,労務比率,'報告書（事業主控）'!AX1130,FALSE))</f>
        <v/>
      </c>
      <c r="H291" s="283" t="str">
        <f>IF(ISERROR(VLOOKUP(E291,労務比率,'報告書（事業主控）'!AX1130+1,FALSE)),"",VLOOKUP(E291,労務比率,'報告書（事業主控）'!AX1130+1,FALSE))</f>
        <v/>
      </c>
      <c r="I291" s="203">
        <f>'報告書（事業主控）'!AH1131</f>
        <v>0</v>
      </c>
      <c r="J291" s="203">
        <f>'報告書（事業主控）'!AH1130</f>
        <v>0</v>
      </c>
      <c r="K291" s="203">
        <f>'報告書（事業主控）'!AN1130</f>
        <v>0</v>
      </c>
      <c r="L291" s="371">
        <f t="shared" si="34"/>
        <v>0</v>
      </c>
      <c r="M291" s="283">
        <f t="shared" si="36"/>
        <v>0</v>
      </c>
      <c r="N291" s="375">
        <f t="shared" si="35"/>
        <v>0</v>
      </c>
      <c r="O291" s="374">
        <f t="shared" si="37"/>
        <v>0</v>
      </c>
      <c r="P291" s="375"/>
      <c r="Q291" s="375"/>
      <c r="R291" s="375">
        <f>IF(AND(J291=0,C291&gt;=設定シート!E$85,C291&lt;=設定シート!G$85),1,0)</f>
        <v>0</v>
      </c>
    </row>
    <row r="292" spans="1:18" ht="15" customHeight="1">
      <c r="B292" s="203">
        <v>4</v>
      </c>
      <c r="C292" s="203" t="str">
        <f>'報告書（事業主控）'!AV1132</f>
        <v/>
      </c>
      <c r="E292" s="203">
        <f>'報告書（事業主控）'!$F$1144</f>
        <v>0</v>
      </c>
      <c r="F292" s="203" t="str">
        <f>'報告書（事業主控）'!AW1132</f>
        <v>下</v>
      </c>
      <c r="G292" s="283" t="str">
        <f>IF(ISERROR(VLOOKUP(E292,労務比率,'報告書（事業主控）'!AX1132,FALSE)),"",VLOOKUP(E292,労務比率,'報告書（事業主控）'!AX1132,FALSE))</f>
        <v/>
      </c>
      <c r="H292" s="283" t="str">
        <f>IF(ISERROR(VLOOKUP(E292,労務比率,'報告書（事業主控）'!AX1132+1,FALSE)),"",VLOOKUP(E292,労務比率,'報告書（事業主控）'!AX1132+1,FALSE))</f>
        <v/>
      </c>
      <c r="I292" s="203">
        <f>'報告書（事業主控）'!AH1133</f>
        <v>0</v>
      </c>
      <c r="J292" s="203">
        <f>'報告書（事業主控）'!AH1132</f>
        <v>0</v>
      </c>
      <c r="K292" s="203">
        <f>'報告書（事業主控）'!AN1132</f>
        <v>0</v>
      </c>
      <c r="L292" s="371">
        <f t="shared" si="34"/>
        <v>0</v>
      </c>
      <c r="M292" s="283">
        <f t="shared" si="36"/>
        <v>0</v>
      </c>
      <c r="N292" s="375">
        <f t="shared" si="35"/>
        <v>0</v>
      </c>
      <c r="O292" s="374">
        <f t="shared" si="37"/>
        <v>0</v>
      </c>
      <c r="P292" s="375"/>
      <c r="Q292" s="375"/>
      <c r="R292" s="375">
        <f>IF(AND(J292=0,C292&gt;=設定シート!E$85,C292&lt;=設定シート!G$85),1,0)</f>
        <v>0</v>
      </c>
    </row>
    <row r="293" spans="1:18" ht="15" customHeight="1">
      <c r="B293" s="203">
        <v>5</v>
      </c>
      <c r="C293" s="203" t="str">
        <f>'報告書（事業主控）'!AV1134</f>
        <v/>
      </c>
      <c r="E293" s="203">
        <f>'報告書（事業主控）'!$F$1144</f>
        <v>0</v>
      </c>
      <c r="F293" s="203" t="str">
        <f>'報告書（事業主控）'!AW1134</f>
        <v>下</v>
      </c>
      <c r="G293" s="283" t="str">
        <f>IF(ISERROR(VLOOKUP(E293,労務比率,'報告書（事業主控）'!AX1134,FALSE)),"",VLOOKUP(E293,労務比率,'報告書（事業主控）'!AX1134,FALSE))</f>
        <v/>
      </c>
      <c r="H293" s="283" t="str">
        <f>IF(ISERROR(VLOOKUP(E293,労務比率,'報告書（事業主控）'!AX1134+1,FALSE)),"",VLOOKUP(E293,労務比率,'報告書（事業主控）'!AX1134+1,FALSE))</f>
        <v/>
      </c>
      <c r="I293" s="203">
        <f>'報告書（事業主控）'!AH1135</f>
        <v>0</v>
      </c>
      <c r="J293" s="203">
        <f>'報告書（事業主控）'!AH1134</f>
        <v>0</v>
      </c>
      <c r="K293" s="203">
        <f>'報告書（事業主控）'!AN1134</f>
        <v>0</v>
      </c>
      <c r="L293" s="371">
        <f t="shared" si="34"/>
        <v>0</v>
      </c>
      <c r="M293" s="283">
        <f t="shared" si="36"/>
        <v>0</v>
      </c>
      <c r="N293" s="375">
        <f t="shared" si="35"/>
        <v>0</v>
      </c>
      <c r="O293" s="374">
        <f t="shared" si="37"/>
        <v>0</v>
      </c>
      <c r="P293" s="375"/>
      <c r="Q293" s="375"/>
      <c r="R293" s="375">
        <f>IF(AND(J293=0,C293&gt;=設定シート!E$85,C293&lt;=設定シート!G$85),1,0)</f>
        <v>0</v>
      </c>
    </row>
    <row r="294" spans="1:18" ht="15" customHeight="1">
      <c r="B294" s="203">
        <v>6</v>
      </c>
      <c r="C294" s="203" t="str">
        <f>'報告書（事業主控）'!AV1136</f>
        <v/>
      </c>
      <c r="E294" s="203">
        <f>'報告書（事業主控）'!$F$1144</f>
        <v>0</v>
      </c>
      <c r="F294" s="203" t="str">
        <f>'報告書（事業主控）'!AW1136</f>
        <v>下</v>
      </c>
      <c r="G294" s="283" t="str">
        <f>IF(ISERROR(VLOOKUP(E294,労務比率,'報告書（事業主控）'!AX1136,FALSE)),"",VLOOKUP(E294,労務比率,'報告書（事業主控）'!AX1136,FALSE))</f>
        <v/>
      </c>
      <c r="H294" s="283" t="str">
        <f>IF(ISERROR(VLOOKUP(E294,労務比率,'報告書（事業主控）'!AX1136+1,FALSE)),"",VLOOKUP(E294,労務比率,'報告書（事業主控）'!AX1136+1,FALSE))</f>
        <v/>
      </c>
      <c r="I294" s="203">
        <f>'報告書（事業主控）'!AH1137</f>
        <v>0</v>
      </c>
      <c r="J294" s="203">
        <f>'報告書（事業主控）'!AH1136</f>
        <v>0</v>
      </c>
      <c r="K294" s="203">
        <f>'報告書（事業主控）'!AN1136</f>
        <v>0</v>
      </c>
      <c r="L294" s="371">
        <f t="shared" si="34"/>
        <v>0</v>
      </c>
      <c r="M294" s="283">
        <f t="shared" si="36"/>
        <v>0</v>
      </c>
      <c r="N294" s="375">
        <f t="shared" si="35"/>
        <v>0</v>
      </c>
      <c r="O294" s="374">
        <f t="shared" si="37"/>
        <v>0</v>
      </c>
      <c r="P294" s="375"/>
      <c r="Q294" s="375"/>
      <c r="R294" s="375">
        <f>IF(AND(J294=0,C294&gt;=設定シート!E$85,C294&lt;=設定シート!G$85),1,0)</f>
        <v>0</v>
      </c>
    </row>
    <row r="295" spans="1:18" ht="15" customHeight="1">
      <c r="B295" s="203">
        <v>7</v>
      </c>
      <c r="C295" s="203" t="str">
        <f>'報告書（事業主控）'!AV1138</f>
        <v/>
      </c>
      <c r="E295" s="203">
        <f>'報告書（事業主控）'!$F$1144</f>
        <v>0</v>
      </c>
      <c r="F295" s="203" t="str">
        <f>'報告書（事業主控）'!AW1138</f>
        <v>下</v>
      </c>
      <c r="G295" s="283" t="str">
        <f>IF(ISERROR(VLOOKUP(E295,労務比率,'報告書（事業主控）'!AX1138,FALSE)),"",VLOOKUP(E295,労務比率,'報告書（事業主控）'!AX1138,FALSE))</f>
        <v/>
      </c>
      <c r="H295" s="283" t="str">
        <f>IF(ISERROR(VLOOKUP(E295,労務比率,'報告書（事業主控）'!AX1138+1,FALSE)),"",VLOOKUP(E295,労務比率,'報告書（事業主控）'!AX1138+1,FALSE))</f>
        <v/>
      </c>
      <c r="I295" s="203">
        <f>'報告書（事業主控）'!AH1139</f>
        <v>0</v>
      </c>
      <c r="J295" s="203">
        <f>'報告書（事業主控）'!AH1138</f>
        <v>0</v>
      </c>
      <c r="K295" s="203">
        <f>'報告書（事業主控）'!AN1138</f>
        <v>0</v>
      </c>
      <c r="L295" s="371">
        <f t="shared" si="34"/>
        <v>0</v>
      </c>
      <c r="M295" s="283">
        <f t="shared" si="36"/>
        <v>0</v>
      </c>
      <c r="N295" s="375">
        <f t="shared" si="35"/>
        <v>0</v>
      </c>
      <c r="O295" s="374">
        <f t="shared" si="37"/>
        <v>0</v>
      </c>
      <c r="P295" s="375"/>
      <c r="Q295" s="375"/>
      <c r="R295" s="375">
        <f>IF(AND(J295=0,C295&gt;=設定シート!E$85,C295&lt;=設定シート!G$85),1,0)</f>
        <v>0</v>
      </c>
    </row>
    <row r="296" spans="1:18" ht="15" customHeight="1">
      <c r="B296" s="203">
        <v>8</v>
      </c>
      <c r="C296" s="203" t="str">
        <f>'報告書（事業主控）'!AV1140</f>
        <v/>
      </c>
      <c r="E296" s="203">
        <f>'報告書（事業主控）'!$F$1144</f>
        <v>0</v>
      </c>
      <c r="F296" s="203" t="str">
        <f>'報告書（事業主控）'!AW1140</f>
        <v>下</v>
      </c>
      <c r="G296" s="283" t="str">
        <f>IF(ISERROR(VLOOKUP(E296,労務比率,'報告書（事業主控）'!AX1140,FALSE)),"",VLOOKUP(E296,労務比率,'報告書（事業主控）'!AX1140,FALSE))</f>
        <v/>
      </c>
      <c r="H296" s="283" t="str">
        <f>IF(ISERROR(VLOOKUP(E296,労務比率,'報告書（事業主控）'!AX1140+1,FALSE)),"",VLOOKUP(E296,労務比率,'報告書（事業主控）'!AX1140+1,FALSE))</f>
        <v/>
      </c>
      <c r="I296" s="203">
        <f>'報告書（事業主控）'!AH1141</f>
        <v>0</v>
      </c>
      <c r="J296" s="203">
        <f>'報告書（事業主控）'!AH1140</f>
        <v>0</v>
      </c>
      <c r="K296" s="203">
        <f>'報告書（事業主控）'!AN1140</f>
        <v>0</v>
      </c>
      <c r="L296" s="371">
        <f t="shared" si="34"/>
        <v>0</v>
      </c>
      <c r="M296" s="283">
        <f t="shared" si="36"/>
        <v>0</v>
      </c>
      <c r="N296" s="375">
        <f t="shared" si="35"/>
        <v>0</v>
      </c>
      <c r="O296" s="374">
        <f t="shared" si="37"/>
        <v>0</v>
      </c>
      <c r="P296" s="375"/>
      <c r="Q296" s="375"/>
      <c r="R296" s="375">
        <f>IF(AND(J296=0,C296&gt;=設定シート!E$85,C296&lt;=設定シート!G$85),1,0)</f>
        <v>0</v>
      </c>
    </row>
    <row r="297" spans="1:18" ht="15" customHeight="1">
      <c r="B297" s="203">
        <v>9</v>
      </c>
      <c r="C297" s="203" t="str">
        <f>'報告書（事業主控）'!AV1142</f>
        <v/>
      </c>
      <c r="E297" s="203">
        <f>'報告書（事業主控）'!$F$1144</f>
        <v>0</v>
      </c>
      <c r="F297" s="203" t="str">
        <f>'報告書（事業主控）'!AW1142</f>
        <v>下</v>
      </c>
      <c r="G297" s="283" t="str">
        <f>IF(ISERROR(VLOOKUP(E297,労務比率,'報告書（事業主控）'!AX1142,FALSE)),"",VLOOKUP(E297,労務比率,'報告書（事業主控）'!AX1142,FALSE))</f>
        <v/>
      </c>
      <c r="H297" s="283" t="str">
        <f>IF(ISERROR(VLOOKUP(E297,労務比率,'報告書（事業主控）'!AX1142+1,FALSE)),"",VLOOKUP(E297,労務比率,'報告書（事業主控）'!AX1142+1,FALSE))</f>
        <v/>
      </c>
      <c r="I297" s="203">
        <f>'報告書（事業主控）'!AH1143</f>
        <v>0</v>
      </c>
      <c r="J297" s="203">
        <f>'報告書（事業主控）'!AH1142</f>
        <v>0</v>
      </c>
      <c r="K297" s="203">
        <f>'報告書（事業主控）'!AN1142</f>
        <v>0</v>
      </c>
      <c r="L297" s="371">
        <f t="shared" si="34"/>
        <v>0</v>
      </c>
      <c r="M297" s="283">
        <f t="shared" si="36"/>
        <v>0</v>
      </c>
      <c r="N297" s="375">
        <f t="shared" si="35"/>
        <v>0</v>
      </c>
      <c r="O297" s="374">
        <f t="shared" si="37"/>
        <v>0</v>
      </c>
      <c r="P297" s="375"/>
      <c r="Q297" s="375"/>
      <c r="R297" s="375">
        <f>IF(AND(J297=0,C297&gt;=設定シート!E$85,C297&lt;=設定シート!G$85),1,0)</f>
        <v>0</v>
      </c>
    </row>
    <row r="298" spans="1:18" ht="15" customHeight="1">
      <c r="A298" s="203">
        <v>29</v>
      </c>
      <c r="B298" s="203">
        <v>1</v>
      </c>
      <c r="C298" s="203" t="str">
        <f>'報告書（事業主控）'!AV1167</f>
        <v/>
      </c>
      <c r="E298" s="203">
        <f>'報告書（事業主控）'!$F$1185</f>
        <v>0</v>
      </c>
      <c r="F298" s="203" t="str">
        <f>'報告書（事業主控）'!AW1167</f>
        <v>下</v>
      </c>
      <c r="G298" s="283" t="str">
        <f>IF(ISERROR(VLOOKUP(E298,労務比率,'報告書（事業主控）'!AX1167,FALSE)),"",VLOOKUP(E298,労務比率,'報告書（事業主控）'!AX1167,FALSE))</f>
        <v/>
      </c>
      <c r="H298" s="283" t="str">
        <f>IF(ISERROR(VLOOKUP(E298,労務比率,'報告書（事業主控）'!AX1167+1,FALSE)),"",VLOOKUP(E298,労務比率,'報告書（事業主控）'!AX1167+1,FALSE))</f>
        <v/>
      </c>
      <c r="I298" s="203">
        <f>'報告書（事業主控）'!AH1168</f>
        <v>0</v>
      </c>
      <c r="J298" s="203">
        <f>'報告書（事業主控）'!AH1167</f>
        <v>0</v>
      </c>
      <c r="K298" s="203">
        <f>'報告書（事業主控）'!AN1167</f>
        <v>0</v>
      </c>
      <c r="L298" s="371">
        <f t="shared" si="34"/>
        <v>0</v>
      </c>
      <c r="M298" s="283">
        <f t="shared" si="36"/>
        <v>0</v>
      </c>
      <c r="N298" s="375">
        <f t="shared" si="35"/>
        <v>0</v>
      </c>
      <c r="O298" s="374">
        <f t="shared" si="37"/>
        <v>0</v>
      </c>
      <c r="P298" s="375">
        <f>INT(SUMIF(O298:O306,0,I298:I306)*105/108)</f>
        <v>0</v>
      </c>
      <c r="Q298" s="378">
        <f>INT(P298*IF(COUNTIF(R298:R306,1)=0,0,SUMIF(R298:R306,1,G298:G306)/COUNTIF(R298:R306,1))/100)</f>
        <v>0</v>
      </c>
      <c r="R298" s="375">
        <f>IF(AND(J298=0,C298&gt;=設定シート!E$85,C298&lt;=設定シート!G$85),1,0)</f>
        <v>0</v>
      </c>
    </row>
    <row r="299" spans="1:18" ht="15" customHeight="1">
      <c r="B299" s="203">
        <v>2</v>
      </c>
      <c r="C299" s="203" t="str">
        <f>'報告書（事業主控）'!AV1169</f>
        <v/>
      </c>
      <c r="E299" s="203">
        <f>'報告書（事業主控）'!$F$1185</f>
        <v>0</v>
      </c>
      <c r="F299" s="203" t="str">
        <f>'報告書（事業主控）'!AW1169</f>
        <v>下</v>
      </c>
      <c r="G299" s="283" t="str">
        <f>IF(ISERROR(VLOOKUP(E299,労務比率,'報告書（事業主控）'!AX1169,FALSE)),"",VLOOKUP(E299,労務比率,'報告書（事業主控）'!AX1169,FALSE))</f>
        <v/>
      </c>
      <c r="H299" s="283" t="str">
        <f>IF(ISERROR(VLOOKUP(E299,労務比率,'報告書（事業主控）'!AX1169+1,FALSE)),"",VLOOKUP(E299,労務比率,'報告書（事業主控）'!AX1169+1,FALSE))</f>
        <v/>
      </c>
      <c r="I299" s="203">
        <f>'報告書（事業主控）'!AH1170</f>
        <v>0</v>
      </c>
      <c r="J299" s="203">
        <f>'報告書（事業主控）'!AH1169</f>
        <v>0</v>
      </c>
      <c r="K299" s="203">
        <f>'報告書（事業主控）'!AN1169</f>
        <v>0</v>
      </c>
      <c r="L299" s="371">
        <f t="shared" si="34"/>
        <v>0</v>
      </c>
      <c r="M299" s="283">
        <f t="shared" si="36"/>
        <v>0</v>
      </c>
      <c r="N299" s="375">
        <f t="shared" si="35"/>
        <v>0</v>
      </c>
      <c r="O299" s="374">
        <f t="shared" si="37"/>
        <v>0</v>
      </c>
      <c r="P299" s="375"/>
      <c r="Q299" s="375"/>
      <c r="R299" s="375">
        <f>IF(AND(J299=0,C299&gt;=設定シート!E$85,C299&lt;=設定シート!G$85),1,0)</f>
        <v>0</v>
      </c>
    </row>
    <row r="300" spans="1:18" ht="15" customHeight="1">
      <c r="B300" s="203">
        <v>3</v>
      </c>
      <c r="C300" s="203" t="str">
        <f>'報告書（事業主控）'!AV1171</f>
        <v/>
      </c>
      <c r="E300" s="203">
        <f>'報告書（事業主控）'!$F$1185</f>
        <v>0</v>
      </c>
      <c r="F300" s="203" t="str">
        <f>'報告書（事業主控）'!AW1171</f>
        <v>下</v>
      </c>
      <c r="G300" s="283" t="str">
        <f>IF(ISERROR(VLOOKUP(E300,労務比率,'報告書（事業主控）'!AX1171,FALSE)),"",VLOOKUP(E300,労務比率,'報告書（事業主控）'!AX1171,FALSE))</f>
        <v/>
      </c>
      <c r="H300" s="283" t="str">
        <f>IF(ISERROR(VLOOKUP(E300,労務比率,'報告書（事業主控）'!AX1171+1,FALSE)),"",VLOOKUP(E300,労務比率,'報告書（事業主控）'!AX1171+1,FALSE))</f>
        <v/>
      </c>
      <c r="I300" s="203">
        <f>'報告書（事業主控）'!AH1172</f>
        <v>0</v>
      </c>
      <c r="J300" s="203">
        <f>'報告書（事業主控）'!AH1171</f>
        <v>0</v>
      </c>
      <c r="K300" s="203">
        <f>'報告書（事業主控）'!AN1171</f>
        <v>0</v>
      </c>
      <c r="L300" s="371">
        <f t="shared" si="34"/>
        <v>0</v>
      </c>
      <c r="M300" s="283">
        <f t="shared" si="36"/>
        <v>0</v>
      </c>
      <c r="N300" s="375">
        <f t="shared" si="35"/>
        <v>0</v>
      </c>
      <c r="O300" s="374">
        <f t="shared" si="37"/>
        <v>0</v>
      </c>
      <c r="P300" s="375"/>
      <c r="Q300" s="375"/>
      <c r="R300" s="375">
        <f>IF(AND(J300=0,C300&gt;=設定シート!E$85,C300&lt;=設定シート!G$85),1,0)</f>
        <v>0</v>
      </c>
    </row>
    <row r="301" spans="1:18" ht="15" customHeight="1">
      <c r="B301" s="203">
        <v>4</v>
      </c>
      <c r="C301" s="203" t="str">
        <f>'報告書（事業主控）'!AV1173</f>
        <v/>
      </c>
      <c r="E301" s="203">
        <f>'報告書（事業主控）'!$F$1185</f>
        <v>0</v>
      </c>
      <c r="F301" s="203" t="str">
        <f>'報告書（事業主控）'!AW1173</f>
        <v>下</v>
      </c>
      <c r="G301" s="283" t="str">
        <f>IF(ISERROR(VLOOKUP(E301,労務比率,'報告書（事業主控）'!AX1173,FALSE)),"",VLOOKUP(E301,労務比率,'報告書（事業主控）'!AX1173,FALSE))</f>
        <v/>
      </c>
      <c r="H301" s="283" t="str">
        <f>IF(ISERROR(VLOOKUP(E301,労務比率,'報告書（事業主控）'!AX1173+1,FALSE)),"",VLOOKUP(E301,労務比率,'報告書（事業主控）'!AX1173+1,FALSE))</f>
        <v/>
      </c>
      <c r="I301" s="203">
        <f>'報告書（事業主控）'!AH1174</f>
        <v>0</v>
      </c>
      <c r="J301" s="203">
        <f>'報告書（事業主控）'!AH1173</f>
        <v>0</v>
      </c>
      <c r="K301" s="203">
        <f>'報告書（事業主控）'!AN1173</f>
        <v>0</v>
      </c>
      <c r="L301" s="371">
        <f t="shared" si="34"/>
        <v>0</v>
      </c>
      <c r="M301" s="283">
        <f t="shared" si="36"/>
        <v>0</v>
      </c>
      <c r="N301" s="375">
        <f t="shared" si="35"/>
        <v>0</v>
      </c>
      <c r="O301" s="374">
        <f t="shared" si="37"/>
        <v>0</v>
      </c>
      <c r="P301" s="375"/>
      <c r="Q301" s="375"/>
      <c r="R301" s="375">
        <f>IF(AND(J301=0,C301&gt;=設定シート!E$85,C301&lt;=設定シート!G$85),1,0)</f>
        <v>0</v>
      </c>
    </row>
    <row r="302" spans="1:18" ht="15" customHeight="1">
      <c r="B302" s="203">
        <v>5</v>
      </c>
      <c r="C302" s="203" t="str">
        <f>'報告書（事業主控）'!AV1175</f>
        <v/>
      </c>
      <c r="E302" s="203">
        <f>'報告書（事業主控）'!$F$1185</f>
        <v>0</v>
      </c>
      <c r="F302" s="203" t="str">
        <f>'報告書（事業主控）'!AW1175</f>
        <v>下</v>
      </c>
      <c r="G302" s="283" t="str">
        <f>IF(ISERROR(VLOOKUP(E302,労務比率,'報告書（事業主控）'!AX1175,FALSE)),"",VLOOKUP(E302,労務比率,'報告書（事業主控）'!AX1175,FALSE))</f>
        <v/>
      </c>
      <c r="H302" s="283" t="str">
        <f>IF(ISERROR(VLOOKUP(E302,労務比率,'報告書（事業主控）'!AX1175+1,FALSE)),"",VLOOKUP(E302,労務比率,'報告書（事業主控）'!AX1175+1,FALSE))</f>
        <v/>
      </c>
      <c r="I302" s="203">
        <f>'報告書（事業主控）'!AH1176</f>
        <v>0</v>
      </c>
      <c r="J302" s="203">
        <f>'報告書（事業主控）'!AH1175</f>
        <v>0</v>
      </c>
      <c r="K302" s="203">
        <f>'報告書（事業主控）'!AN1175</f>
        <v>0</v>
      </c>
      <c r="L302" s="371">
        <f t="shared" si="34"/>
        <v>0</v>
      </c>
      <c r="M302" s="283">
        <f t="shared" si="36"/>
        <v>0</v>
      </c>
      <c r="N302" s="375">
        <f t="shared" si="35"/>
        <v>0</v>
      </c>
      <c r="O302" s="374">
        <f t="shared" si="37"/>
        <v>0</v>
      </c>
      <c r="P302" s="375"/>
      <c r="Q302" s="375"/>
      <c r="R302" s="375">
        <f>IF(AND(J302=0,C302&gt;=設定シート!E$85,C302&lt;=設定シート!G$85),1,0)</f>
        <v>0</v>
      </c>
    </row>
    <row r="303" spans="1:18" ht="15" customHeight="1">
      <c r="B303" s="203">
        <v>6</v>
      </c>
      <c r="C303" s="203" t="str">
        <f>'報告書（事業主控）'!AV1177</f>
        <v/>
      </c>
      <c r="E303" s="203">
        <f>'報告書（事業主控）'!$F$1185</f>
        <v>0</v>
      </c>
      <c r="F303" s="203" t="str">
        <f>'報告書（事業主控）'!AW1177</f>
        <v>下</v>
      </c>
      <c r="G303" s="283" t="str">
        <f>IF(ISERROR(VLOOKUP(E303,労務比率,'報告書（事業主控）'!AX1177,FALSE)),"",VLOOKUP(E303,労務比率,'報告書（事業主控）'!AX1177,FALSE))</f>
        <v/>
      </c>
      <c r="H303" s="283" t="str">
        <f>IF(ISERROR(VLOOKUP(E303,労務比率,'報告書（事業主控）'!AX1177+1,FALSE)),"",VLOOKUP(E303,労務比率,'報告書（事業主控）'!AX1177+1,FALSE))</f>
        <v/>
      </c>
      <c r="I303" s="203">
        <f>'報告書（事業主控）'!AH1178</f>
        <v>0</v>
      </c>
      <c r="J303" s="203">
        <f>'報告書（事業主控）'!AH1177</f>
        <v>0</v>
      </c>
      <c r="K303" s="203">
        <f>'報告書（事業主控）'!AN1177</f>
        <v>0</v>
      </c>
      <c r="L303" s="371">
        <f t="shared" si="34"/>
        <v>0</v>
      </c>
      <c r="M303" s="283">
        <f t="shared" si="36"/>
        <v>0</v>
      </c>
      <c r="N303" s="375">
        <f t="shared" si="35"/>
        <v>0</v>
      </c>
      <c r="O303" s="374">
        <f t="shared" si="37"/>
        <v>0</v>
      </c>
      <c r="P303" s="375"/>
      <c r="Q303" s="375"/>
      <c r="R303" s="375">
        <f>IF(AND(J303=0,C303&gt;=設定シート!E$85,C303&lt;=設定シート!G$85),1,0)</f>
        <v>0</v>
      </c>
    </row>
    <row r="304" spans="1:18" ht="15" customHeight="1">
      <c r="B304" s="203">
        <v>7</v>
      </c>
      <c r="C304" s="203" t="str">
        <f>'報告書（事業主控）'!AV1179</f>
        <v/>
      </c>
      <c r="E304" s="203">
        <f>'報告書（事業主控）'!$F$1185</f>
        <v>0</v>
      </c>
      <c r="F304" s="203" t="str">
        <f>'報告書（事業主控）'!AW1179</f>
        <v>下</v>
      </c>
      <c r="G304" s="283" t="str">
        <f>IF(ISERROR(VLOOKUP(E304,労務比率,'報告書（事業主控）'!AX1179,FALSE)),"",VLOOKUP(E304,労務比率,'報告書（事業主控）'!AX1179,FALSE))</f>
        <v/>
      </c>
      <c r="H304" s="283" t="str">
        <f>IF(ISERROR(VLOOKUP(E304,労務比率,'報告書（事業主控）'!AX1179+1,FALSE)),"",VLOOKUP(E304,労務比率,'報告書（事業主控）'!AX1179+1,FALSE))</f>
        <v/>
      </c>
      <c r="I304" s="203">
        <f>'報告書（事業主控）'!AH1180</f>
        <v>0</v>
      </c>
      <c r="J304" s="203">
        <f>'報告書（事業主控）'!AH1179</f>
        <v>0</v>
      </c>
      <c r="K304" s="203">
        <f>'報告書（事業主控）'!AN1179</f>
        <v>0</v>
      </c>
      <c r="L304" s="371">
        <f t="shared" si="34"/>
        <v>0</v>
      </c>
      <c r="M304" s="283">
        <f t="shared" si="36"/>
        <v>0</v>
      </c>
      <c r="N304" s="375">
        <f t="shared" si="35"/>
        <v>0</v>
      </c>
      <c r="O304" s="374">
        <f t="shared" si="37"/>
        <v>0</v>
      </c>
      <c r="P304" s="375"/>
      <c r="Q304" s="375"/>
      <c r="R304" s="375">
        <f>IF(AND(J304=0,C304&gt;=設定シート!E$85,C304&lt;=設定シート!G$85),1,0)</f>
        <v>0</v>
      </c>
    </row>
    <row r="305" spans="1:18" ht="15" customHeight="1">
      <c r="B305" s="203">
        <v>8</v>
      </c>
      <c r="C305" s="203" t="str">
        <f>'報告書（事業主控）'!AV1181</f>
        <v/>
      </c>
      <c r="E305" s="203">
        <f>'報告書（事業主控）'!$F$1185</f>
        <v>0</v>
      </c>
      <c r="F305" s="203" t="str">
        <f>'報告書（事業主控）'!AW1181</f>
        <v>下</v>
      </c>
      <c r="G305" s="283" t="str">
        <f>IF(ISERROR(VLOOKUP(E305,労務比率,'報告書（事業主控）'!AX1181,FALSE)),"",VLOOKUP(E305,労務比率,'報告書（事業主控）'!AX1181,FALSE))</f>
        <v/>
      </c>
      <c r="H305" s="283" t="str">
        <f>IF(ISERROR(VLOOKUP(E305,労務比率,'報告書（事業主控）'!AX1181+1,FALSE)),"",VLOOKUP(E305,労務比率,'報告書（事業主控）'!AX1181+1,FALSE))</f>
        <v/>
      </c>
      <c r="I305" s="203">
        <f>'報告書（事業主控）'!AH1182</f>
        <v>0</v>
      </c>
      <c r="J305" s="203">
        <f>'報告書（事業主控）'!AH1181</f>
        <v>0</v>
      </c>
      <c r="K305" s="203">
        <f>'報告書（事業主控）'!AN1181</f>
        <v>0</v>
      </c>
      <c r="L305" s="371">
        <f t="shared" si="34"/>
        <v>0</v>
      </c>
      <c r="M305" s="283">
        <f t="shared" si="36"/>
        <v>0</v>
      </c>
      <c r="N305" s="375">
        <f t="shared" si="35"/>
        <v>0</v>
      </c>
      <c r="O305" s="374">
        <f t="shared" si="37"/>
        <v>0</v>
      </c>
      <c r="P305" s="375"/>
      <c r="Q305" s="375"/>
      <c r="R305" s="375">
        <f>IF(AND(J305=0,C305&gt;=設定シート!E$85,C305&lt;=設定シート!G$85),1,0)</f>
        <v>0</v>
      </c>
    </row>
    <row r="306" spans="1:18" ht="15" customHeight="1">
      <c r="B306" s="203">
        <v>9</v>
      </c>
      <c r="C306" s="203" t="str">
        <f>'報告書（事業主控）'!AV1183</f>
        <v/>
      </c>
      <c r="E306" s="203">
        <f>'報告書（事業主控）'!$F$1185</f>
        <v>0</v>
      </c>
      <c r="F306" s="203" t="str">
        <f>'報告書（事業主控）'!AW1183</f>
        <v>下</v>
      </c>
      <c r="G306" s="283" t="str">
        <f>IF(ISERROR(VLOOKUP(E306,労務比率,'報告書（事業主控）'!AX1183,FALSE)),"",VLOOKUP(E306,労務比率,'報告書（事業主控）'!AX1183,FALSE))</f>
        <v/>
      </c>
      <c r="H306" s="283" t="str">
        <f>IF(ISERROR(VLOOKUP(E306,労務比率,'報告書（事業主控）'!AX1183+1,FALSE)),"",VLOOKUP(E306,労務比率,'報告書（事業主控）'!AX1183+1,FALSE))</f>
        <v/>
      </c>
      <c r="I306" s="203">
        <f>'報告書（事業主控）'!AH1184</f>
        <v>0</v>
      </c>
      <c r="J306" s="203">
        <f>'報告書（事業主控）'!AH1183</f>
        <v>0</v>
      </c>
      <c r="K306" s="203">
        <f>'報告書（事業主控）'!AN1183</f>
        <v>0</v>
      </c>
      <c r="L306" s="371">
        <f t="shared" si="34"/>
        <v>0</v>
      </c>
      <c r="M306" s="283">
        <f t="shared" si="36"/>
        <v>0</v>
      </c>
      <c r="N306" s="375">
        <f t="shared" si="35"/>
        <v>0</v>
      </c>
      <c r="O306" s="374">
        <f t="shared" si="37"/>
        <v>0</v>
      </c>
      <c r="P306" s="375"/>
      <c r="Q306" s="375"/>
      <c r="R306" s="375">
        <f>IF(AND(J306=0,C306&gt;=設定シート!E$85,C306&lt;=設定シート!G$85),1,0)</f>
        <v>0</v>
      </c>
    </row>
    <row r="307" spans="1:18" ht="15" customHeight="1">
      <c r="A307" s="203">
        <v>30</v>
      </c>
      <c r="B307" s="203">
        <v>1</v>
      </c>
      <c r="C307" s="203" t="str">
        <f>'報告書（事業主控）'!AV1208</f>
        <v/>
      </c>
      <c r="E307" s="203">
        <f>'報告書（事業主控）'!$F$1226</f>
        <v>0</v>
      </c>
      <c r="F307" s="203" t="str">
        <f>'報告書（事業主控）'!AW1208</f>
        <v>下</v>
      </c>
      <c r="G307" s="283" t="str">
        <f>IF(ISERROR(VLOOKUP(E307,労務比率,'報告書（事業主控）'!AX1208,FALSE)),"",VLOOKUP(E307,労務比率,'報告書（事業主控）'!AX1208,FALSE))</f>
        <v/>
      </c>
      <c r="H307" s="283" t="str">
        <f>IF(ISERROR(VLOOKUP(E307,労務比率,'報告書（事業主控）'!AX1208+1,FALSE)),"",VLOOKUP(E307,労務比率,'報告書（事業主控）'!AX1208+1,FALSE))</f>
        <v/>
      </c>
      <c r="I307" s="203">
        <f>'報告書（事業主控）'!AH1209</f>
        <v>0</v>
      </c>
      <c r="J307" s="203">
        <f>'報告書（事業主控）'!AH1208</f>
        <v>0</v>
      </c>
      <c r="K307" s="203">
        <f>'報告書（事業主控）'!AN1208</f>
        <v>0</v>
      </c>
      <c r="L307" s="371">
        <f t="shared" si="34"/>
        <v>0</v>
      </c>
      <c r="M307" s="283">
        <f t="shared" si="36"/>
        <v>0</v>
      </c>
      <c r="N307" s="375">
        <f t="shared" ref="N307:N315" si="38">IF(R307=1,0,I307)</f>
        <v>0</v>
      </c>
      <c r="O307" s="374">
        <f t="shared" si="37"/>
        <v>0</v>
      </c>
      <c r="P307" s="375">
        <f>INT(SUMIF(O307:O315,0,I307:I315)*105/108)</f>
        <v>0</v>
      </c>
      <c r="Q307" s="378">
        <f>INT(P307*IF(COUNTIF(R307:R315,1)=0,0,SUMIF(R307:R315,1,G307:G315)/COUNTIF(R307:R315,1))/100)</f>
        <v>0</v>
      </c>
      <c r="R307" s="375">
        <f>IF(AND(J307=0,C307&gt;=設定シート!E$85,C307&lt;=設定シート!G$85),1,0)</f>
        <v>0</v>
      </c>
    </row>
    <row r="308" spans="1:18" ht="15" customHeight="1">
      <c r="B308" s="203">
        <v>2</v>
      </c>
      <c r="C308" s="203" t="str">
        <f>'報告書（事業主控）'!AV1210</f>
        <v/>
      </c>
      <c r="E308" s="203">
        <f>'報告書（事業主控）'!$F$1226</f>
        <v>0</v>
      </c>
      <c r="F308" s="203" t="str">
        <f>'報告書（事業主控）'!AW1210</f>
        <v>下</v>
      </c>
      <c r="G308" s="283" t="str">
        <f>IF(ISERROR(VLOOKUP(E308,労務比率,'報告書（事業主控）'!AX1210,FALSE)),"",VLOOKUP(E308,労務比率,'報告書（事業主控）'!AX1210,FALSE))</f>
        <v/>
      </c>
      <c r="H308" s="283" t="str">
        <f>IF(ISERROR(VLOOKUP(E308,労務比率,'報告書（事業主控）'!AX1210+1,FALSE)),"",VLOOKUP(E308,労務比率,'報告書（事業主控）'!AX1210+1,FALSE))</f>
        <v/>
      </c>
      <c r="I308" s="203">
        <f>'報告書（事業主控）'!AH1211</f>
        <v>0</v>
      </c>
      <c r="J308" s="203">
        <f>'報告書（事業主控）'!AH1210</f>
        <v>0</v>
      </c>
      <c r="K308" s="203">
        <f>'報告書（事業主控）'!AN1210</f>
        <v>0</v>
      </c>
      <c r="L308" s="371">
        <f t="shared" ref="L308:L315" si="39">IF(ISERROR(INT((ROUNDDOWN(I308*G308/100,0)+K308)/1000)),0,INT((ROUNDDOWN(I308*G308/100,0)+K308)/1000))</f>
        <v>0</v>
      </c>
      <c r="M308" s="283">
        <f t="shared" si="36"/>
        <v>0</v>
      </c>
      <c r="N308" s="375">
        <f t="shared" si="38"/>
        <v>0</v>
      </c>
      <c r="O308" s="374">
        <f t="shared" si="37"/>
        <v>0</v>
      </c>
      <c r="P308" s="375"/>
      <c r="Q308" s="375"/>
      <c r="R308" s="375">
        <f>IF(AND(J308=0,C308&gt;=設定シート!E$85,C308&lt;=設定シート!G$85),1,0)</f>
        <v>0</v>
      </c>
    </row>
    <row r="309" spans="1:18" ht="15" customHeight="1">
      <c r="B309" s="203">
        <v>3</v>
      </c>
      <c r="C309" s="203" t="str">
        <f>'報告書（事業主控）'!AV1212</f>
        <v/>
      </c>
      <c r="E309" s="203">
        <f>'報告書（事業主控）'!$F$1226</f>
        <v>0</v>
      </c>
      <c r="F309" s="203" t="str">
        <f>'報告書（事業主控）'!AW1212</f>
        <v>下</v>
      </c>
      <c r="G309" s="283" t="str">
        <f>IF(ISERROR(VLOOKUP(E309,労務比率,'報告書（事業主控）'!AX1212,FALSE)),"",VLOOKUP(E309,労務比率,'報告書（事業主控）'!AX1212,FALSE))</f>
        <v/>
      </c>
      <c r="H309" s="283" t="str">
        <f>IF(ISERROR(VLOOKUP(E309,労務比率,'報告書（事業主控）'!AX1212+1,FALSE)),"",VLOOKUP(E309,労務比率,'報告書（事業主控）'!AX1212+1,FALSE))</f>
        <v/>
      </c>
      <c r="I309" s="203">
        <f>'報告書（事業主控）'!AH1213</f>
        <v>0</v>
      </c>
      <c r="J309" s="203">
        <f>'報告書（事業主控）'!AH1212</f>
        <v>0</v>
      </c>
      <c r="K309" s="203">
        <f>'報告書（事業主控）'!AN1212</f>
        <v>0</v>
      </c>
      <c r="L309" s="371">
        <f t="shared" si="39"/>
        <v>0</v>
      </c>
      <c r="M309" s="283">
        <f t="shared" si="36"/>
        <v>0</v>
      </c>
      <c r="N309" s="375">
        <f t="shared" si="38"/>
        <v>0</v>
      </c>
      <c r="O309" s="374">
        <f t="shared" si="37"/>
        <v>0</v>
      </c>
      <c r="P309" s="375"/>
      <c r="Q309" s="375"/>
      <c r="R309" s="375">
        <f>IF(AND(J309=0,C309&gt;=設定シート!E$85,C309&lt;=設定シート!G$85),1,0)</f>
        <v>0</v>
      </c>
    </row>
    <row r="310" spans="1:18" ht="15" customHeight="1">
      <c r="B310" s="203">
        <v>4</v>
      </c>
      <c r="C310" s="203" t="str">
        <f>'報告書（事業主控）'!AV1214</f>
        <v/>
      </c>
      <c r="E310" s="203">
        <f>'報告書（事業主控）'!$F$1226</f>
        <v>0</v>
      </c>
      <c r="F310" s="203" t="str">
        <f>'報告書（事業主控）'!AW1214</f>
        <v>下</v>
      </c>
      <c r="G310" s="283" t="str">
        <f>IF(ISERROR(VLOOKUP(E310,労務比率,'報告書（事業主控）'!AX1214,FALSE)),"",VLOOKUP(E310,労務比率,'報告書（事業主控）'!AX1214,FALSE))</f>
        <v/>
      </c>
      <c r="H310" s="283" t="str">
        <f>IF(ISERROR(VLOOKUP(E310,労務比率,'報告書（事業主控）'!AX1214+1,FALSE)),"",VLOOKUP(E310,労務比率,'報告書（事業主控）'!AX1214+1,FALSE))</f>
        <v/>
      </c>
      <c r="I310" s="203">
        <f>'報告書（事業主控）'!AH1215</f>
        <v>0</v>
      </c>
      <c r="J310" s="203">
        <f>'報告書（事業主控）'!AH1214</f>
        <v>0</v>
      </c>
      <c r="K310" s="203">
        <f>'報告書（事業主控）'!AN1214</f>
        <v>0</v>
      </c>
      <c r="L310" s="371">
        <f t="shared" si="39"/>
        <v>0</v>
      </c>
      <c r="M310" s="283">
        <f t="shared" si="36"/>
        <v>0</v>
      </c>
      <c r="N310" s="375">
        <f t="shared" si="38"/>
        <v>0</v>
      </c>
      <c r="O310" s="374">
        <f t="shared" si="37"/>
        <v>0</v>
      </c>
      <c r="P310" s="375"/>
      <c r="Q310" s="375"/>
      <c r="R310" s="375">
        <f>IF(AND(J310=0,C310&gt;=設定シート!E$85,C310&lt;=設定シート!G$85),1,0)</f>
        <v>0</v>
      </c>
    </row>
    <row r="311" spans="1:18" ht="15" customHeight="1">
      <c r="B311" s="203">
        <v>5</v>
      </c>
      <c r="C311" s="203" t="str">
        <f>'報告書（事業主控）'!AV1216</f>
        <v/>
      </c>
      <c r="E311" s="203">
        <f>'報告書（事業主控）'!$F$1226</f>
        <v>0</v>
      </c>
      <c r="F311" s="203" t="str">
        <f>'報告書（事業主控）'!AW1216</f>
        <v>下</v>
      </c>
      <c r="G311" s="283" t="str">
        <f>IF(ISERROR(VLOOKUP(E311,労務比率,'報告書（事業主控）'!AX1216,FALSE)),"",VLOOKUP(E311,労務比率,'報告書（事業主控）'!AX1216,FALSE))</f>
        <v/>
      </c>
      <c r="H311" s="283" t="str">
        <f>IF(ISERROR(VLOOKUP(E311,労務比率,'報告書（事業主控）'!AX1216+1,FALSE)),"",VLOOKUP(E311,労務比率,'報告書（事業主控）'!AX1216+1,FALSE))</f>
        <v/>
      </c>
      <c r="I311" s="203">
        <f>'報告書（事業主控）'!AH1217</f>
        <v>0</v>
      </c>
      <c r="J311" s="203">
        <f>'報告書（事業主控）'!AH1216</f>
        <v>0</v>
      </c>
      <c r="K311" s="203">
        <f>'報告書（事業主控）'!AN1216</f>
        <v>0</v>
      </c>
      <c r="L311" s="371">
        <f t="shared" si="39"/>
        <v>0</v>
      </c>
      <c r="M311" s="283">
        <f t="shared" si="36"/>
        <v>0</v>
      </c>
      <c r="N311" s="375">
        <f t="shared" si="38"/>
        <v>0</v>
      </c>
      <c r="O311" s="374">
        <f t="shared" si="37"/>
        <v>0</v>
      </c>
      <c r="P311" s="375"/>
      <c r="Q311" s="375"/>
      <c r="R311" s="375">
        <f>IF(AND(J311=0,C311&gt;=設定シート!E$85,C311&lt;=設定シート!G$85),1,0)</f>
        <v>0</v>
      </c>
    </row>
    <row r="312" spans="1:18" ht="15" customHeight="1">
      <c r="B312" s="203">
        <v>6</v>
      </c>
      <c r="C312" s="203" t="str">
        <f>'報告書（事業主控）'!AV1218</f>
        <v/>
      </c>
      <c r="E312" s="203">
        <f>'報告書（事業主控）'!$F$1226</f>
        <v>0</v>
      </c>
      <c r="F312" s="203" t="str">
        <f>'報告書（事業主控）'!AW1218</f>
        <v>下</v>
      </c>
      <c r="G312" s="283" t="str">
        <f>IF(ISERROR(VLOOKUP(E312,労務比率,'報告書（事業主控）'!AX1218,FALSE)),"",VLOOKUP(E312,労務比率,'報告書（事業主控）'!AX1218,FALSE))</f>
        <v/>
      </c>
      <c r="H312" s="283" t="str">
        <f>IF(ISERROR(VLOOKUP(E312,労務比率,'報告書（事業主控）'!AX1218+1,FALSE)),"",VLOOKUP(E312,労務比率,'報告書（事業主控）'!AX1218+1,FALSE))</f>
        <v/>
      </c>
      <c r="I312" s="203">
        <f>'報告書（事業主控）'!AH1219</f>
        <v>0</v>
      </c>
      <c r="J312" s="203">
        <f>'報告書（事業主控）'!AH1218</f>
        <v>0</v>
      </c>
      <c r="K312" s="203">
        <f>'報告書（事業主控）'!AN1218</f>
        <v>0</v>
      </c>
      <c r="L312" s="371">
        <f t="shared" si="39"/>
        <v>0</v>
      </c>
      <c r="M312" s="283">
        <f t="shared" ref="M312:M315" si="40">IF(ISERROR(L312*H312),0,L312*H312)</f>
        <v>0</v>
      </c>
      <c r="N312" s="375">
        <f t="shared" si="38"/>
        <v>0</v>
      </c>
      <c r="O312" s="374">
        <f t="shared" si="37"/>
        <v>0</v>
      </c>
      <c r="P312" s="375"/>
      <c r="Q312" s="375"/>
      <c r="R312" s="375">
        <f>IF(AND(J312=0,C312&gt;=設定シート!E$85,C312&lt;=設定シート!G$85),1,0)</f>
        <v>0</v>
      </c>
    </row>
    <row r="313" spans="1:18" ht="15" customHeight="1">
      <c r="B313" s="203">
        <v>7</v>
      </c>
      <c r="C313" s="203" t="str">
        <f>'報告書（事業主控）'!AV1220</f>
        <v/>
      </c>
      <c r="E313" s="203">
        <f>'報告書（事業主控）'!$F$1226</f>
        <v>0</v>
      </c>
      <c r="F313" s="203" t="str">
        <f>'報告書（事業主控）'!AW1220</f>
        <v>下</v>
      </c>
      <c r="G313" s="283" t="str">
        <f>IF(ISERROR(VLOOKUP(E313,労務比率,'報告書（事業主控）'!AX1220,FALSE)),"",VLOOKUP(E313,労務比率,'報告書（事業主控）'!AX1220,FALSE))</f>
        <v/>
      </c>
      <c r="H313" s="283" t="str">
        <f>IF(ISERROR(VLOOKUP(E313,労務比率,'報告書（事業主控）'!AX1220+1,FALSE)),"",VLOOKUP(E313,労務比率,'報告書（事業主控）'!AX1220+1,FALSE))</f>
        <v/>
      </c>
      <c r="I313" s="203">
        <f>'報告書（事業主控）'!AH1221</f>
        <v>0</v>
      </c>
      <c r="J313" s="203">
        <f>'報告書（事業主控）'!AH1220</f>
        <v>0</v>
      </c>
      <c r="K313" s="203">
        <f>'報告書（事業主控）'!AN1220</f>
        <v>0</v>
      </c>
      <c r="L313" s="371">
        <f t="shared" si="39"/>
        <v>0</v>
      </c>
      <c r="M313" s="283">
        <f t="shared" si="40"/>
        <v>0</v>
      </c>
      <c r="N313" s="375">
        <f t="shared" si="38"/>
        <v>0</v>
      </c>
      <c r="O313" s="374">
        <f t="shared" si="37"/>
        <v>0</v>
      </c>
      <c r="P313" s="375"/>
      <c r="Q313" s="375"/>
      <c r="R313" s="375">
        <f>IF(AND(J313=0,C313&gt;=設定シート!E$85,C313&lt;=設定シート!G$85),1,0)</f>
        <v>0</v>
      </c>
    </row>
    <row r="314" spans="1:18" ht="15" customHeight="1">
      <c r="B314" s="203">
        <v>8</v>
      </c>
      <c r="C314" s="203" t="str">
        <f>'報告書（事業主控）'!AV1222</f>
        <v/>
      </c>
      <c r="E314" s="203">
        <f>'報告書（事業主控）'!$F$1226</f>
        <v>0</v>
      </c>
      <c r="F314" s="203" t="str">
        <f>'報告書（事業主控）'!AW1222</f>
        <v>下</v>
      </c>
      <c r="G314" s="283" t="str">
        <f>IF(ISERROR(VLOOKUP(E314,労務比率,'報告書（事業主控）'!AX1222,FALSE)),"",VLOOKUP(E314,労務比率,'報告書（事業主控）'!AX1222,FALSE))</f>
        <v/>
      </c>
      <c r="H314" s="283" t="str">
        <f>IF(ISERROR(VLOOKUP(E314,労務比率,'報告書（事業主控）'!AX1222+1,FALSE)),"",VLOOKUP(E314,労務比率,'報告書（事業主控）'!AX1222+1,FALSE))</f>
        <v/>
      </c>
      <c r="I314" s="203">
        <f>'報告書（事業主控）'!AH1223</f>
        <v>0</v>
      </c>
      <c r="J314" s="203">
        <f>'報告書（事業主控）'!AH1222</f>
        <v>0</v>
      </c>
      <c r="K314" s="203">
        <f>'報告書（事業主控）'!AN1222</f>
        <v>0</v>
      </c>
      <c r="L314" s="371">
        <f t="shared" si="39"/>
        <v>0</v>
      </c>
      <c r="M314" s="283">
        <f t="shared" si="40"/>
        <v>0</v>
      </c>
      <c r="N314" s="375">
        <f t="shared" si="38"/>
        <v>0</v>
      </c>
      <c r="O314" s="374">
        <f t="shared" si="37"/>
        <v>0</v>
      </c>
      <c r="P314" s="375"/>
      <c r="Q314" s="375"/>
      <c r="R314" s="375">
        <f>IF(AND(J314=0,C314&gt;=設定シート!E$85,C314&lt;=設定シート!G$85),1,0)</f>
        <v>0</v>
      </c>
    </row>
    <row r="315" spans="1:18" ht="15" customHeight="1">
      <c r="B315" s="203">
        <v>9</v>
      </c>
      <c r="C315" s="203" t="str">
        <f>'報告書（事業主控）'!AV1224</f>
        <v/>
      </c>
      <c r="E315" s="203">
        <f>'報告書（事業主控）'!$F$1226</f>
        <v>0</v>
      </c>
      <c r="F315" s="203" t="str">
        <f>'報告書（事業主控）'!AW1224</f>
        <v>下</v>
      </c>
      <c r="G315" s="283" t="str">
        <f>IF(ISERROR(VLOOKUP(E315,労務比率,'報告書（事業主控）'!AX1224,FALSE)),"",VLOOKUP(E315,労務比率,'報告書（事業主控）'!AX1224,FALSE))</f>
        <v/>
      </c>
      <c r="H315" s="283" t="str">
        <f>IF(ISERROR(VLOOKUP(E315,労務比率,'報告書（事業主控）'!AX1224+1,FALSE)),"",VLOOKUP(E315,労務比率,'報告書（事業主控）'!AX1224+1,FALSE))</f>
        <v/>
      </c>
      <c r="I315" s="203">
        <f>'報告書（事業主控）'!AH1225</f>
        <v>0</v>
      </c>
      <c r="J315" s="203">
        <f>'報告書（事業主控）'!AH1224</f>
        <v>0</v>
      </c>
      <c r="K315" s="203">
        <f>'報告書（事業主控）'!AN1224</f>
        <v>0</v>
      </c>
      <c r="L315" s="371">
        <f t="shared" si="39"/>
        <v>0</v>
      </c>
      <c r="M315" s="283">
        <f t="shared" si="40"/>
        <v>0</v>
      </c>
      <c r="N315" s="375">
        <f t="shared" si="38"/>
        <v>0</v>
      </c>
      <c r="O315" s="374">
        <f t="shared" si="37"/>
        <v>0</v>
      </c>
      <c r="P315" s="375"/>
      <c r="Q315" s="375"/>
      <c r="R315" s="375">
        <f>IF(AND(J315=0,C315&gt;=設定シート!E$85,C315&lt;=設定シート!G$85),1,0)</f>
        <v>0</v>
      </c>
    </row>
    <row r="316" spans="1:18" ht="15" customHeight="1">
      <c r="P316" s="375"/>
      <c r="Q316" s="375"/>
      <c r="R316" s="375"/>
    </row>
    <row r="317" spans="1:18" ht="15" customHeight="1">
      <c r="P317" s="375"/>
      <c r="Q317" s="375"/>
      <c r="R317" s="375"/>
    </row>
    <row r="318" spans="1:18" ht="15" customHeight="1">
      <c r="P318" s="375"/>
      <c r="Q318" s="375"/>
      <c r="R318" s="375"/>
    </row>
    <row r="319" spans="1:18" ht="15" customHeight="1">
      <c r="P319" s="375"/>
      <c r="Q319" s="375"/>
      <c r="R319" s="375"/>
    </row>
    <row r="320" spans="1:18" ht="15" customHeight="1">
      <c r="P320" s="375"/>
      <c r="Q320" s="375"/>
      <c r="R320" s="375"/>
    </row>
    <row r="321" spans="16:18" ht="15" customHeight="1">
      <c r="P321" s="375"/>
      <c r="Q321" s="375"/>
      <c r="R321" s="375"/>
    </row>
    <row r="322" spans="16:18" ht="15" customHeight="1">
      <c r="P322" s="375"/>
      <c r="Q322" s="375"/>
      <c r="R322" s="375"/>
    </row>
    <row r="323" spans="16:18" ht="15" customHeight="1">
      <c r="P323" s="375"/>
      <c r="Q323" s="375"/>
      <c r="R323" s="375"/>
    </row>
    <row r="324" spans="16:18" ht="15" customHeight="1">
      <c r="P324" s="375"/>
      <c r="Q324" s="375"/>
      <c r="R324" s="375"/>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RowHeight="11.25"/>
  <cols>
    <col min="1" max="2" width="2.625" style="191" customWidth="1"/>
    <col min="3" max="14" width="8.125" style="191" customWidth="1"/>
    <col min="15" max="16" width="9" style="191"/>
    <col min="17" max="17" width="31.875" style="191" bestFit="1" customWidth="1"/>
    <col min="18" max="18" width="9" style="191"/>
    <col min="19" max="19" width="31.875" style="191" customWidth="1"/>
    <col min="20" max="16384" width="9" style="191"/>
  </cols>
  <sheetData>
    <row r="2" spans="2:10" ht="18.75">
      <c r="B2" s="242" t="s">
        <v>227</v>
      </c>
    </row>
    <row r="4" spans="2:10">
      <c r="B4" s="191" t="s">
        <v>192</v>
      </c>
    </row>
    <row r="5" spans="2:10" s="190" customFormat="1">
      <c r="C5" s="190" t="s">
        <v>225</v>
      </c>
      <c r="D5" s="243"/>
      <c r="E5" s="243"/>
      <c r="F5" s="243"/>
      <c r="G5" s="243"/>
      <c r="H5" s="243"/>
      <c r="I5" s="243"/>
    </row>
    <row r="6" spans="2:10">
      <c r="C6" s="1294" t="s">
        <v>193</v>
      </c>
      <c r="D6" s="1295"/>
      <c r="E6" s="1295"/>
      <c r="F6" s="1295"/>
      <c r="G6" s="1295"/>
      <c r="H6" s="1295"/>
      <c r="I6" s="1295"/>
      <c r="J6" s="1296"/>
    </row>
    <row r="7" spans="2:10">
      <c r="C7" s="1297"/>
      <c r="D7" s="1276"/>
      <c r="E7" s="1276"/>
      <c r="F7" s="1276"/>
      <c r="G7" s="1276"/>
      <c r="H7" s="1276"/>
      <c r="I7" s="1276"/>
      <c r="J7" s="1277"/>
    </row>
    <row r="8" spans="2:10">
      <c r="C8" s="1306" t="s">
        <v>194</v>
      </c>
      <c r="D8" s="1310"/>
      <c r="E8" s="1294" t="s">
        <v>195</v>
      </c>
      <c r="F8" s="1295"/>
      <c r="G8" s="1295"/>
      <c r="H8" s="1295"/>
      <c r="I8" s="1295"/>
      <c r="J8" s="1296"/>
    </row>
    <row r="9" spans="2:10">
      <c r="C9" s="1306"/>
      <c r="D9" s="1310"/>
      <c r="E9" s="1297"/>
      <c r="F9" s="1276"/>
      <c r="G9" s="1276"/>
      <c r="H9" s="1276"/>
      <c r="I9" s="1276"/>
      <c r="J9" s="1277"/>
    </row>
    <row r="10" spans="2:10" ht="11.25" customHeight="1">
      <c r="C10" s="1306"/>
      <c r="D10" s="1310"/>
      <c r="E10" s="1306" t="s">
        <v>238</v>
      </c>
      <c r="F10" s="1307"/>
      <c r="G10" s="1306" t="s">
        <v>228</v>
      </c>
      <c r="H10" s="1307"/>
      <c r="I10" s="1306" t="s">
        <v>229</v>
      </c>
      <c r="J10" s="1307"/>
    </row>
    <row r="11" spans="2:10" ht="11.25" customHeight="1">
      <c r="C11" s="1311"/>
      <c r="D11" s="1312"/>
      <c r="E11" s="1308"/>
      <c r="F11" s="1309"/>
      <c r="G11" s="1308"/>
      <c r="H11" s="1309"/>
      <c r="I11" s="1308"/>
      <c r="J11" s="1309"/>
    </row>
    <row r="12" spans="2:10">
      <c r="C12" s="236" t="s">
        <v>221</v>
      </c>
      <c r="D12" s="239" t="s">
        <v>222</v>
      </c>
      <c r="E12" s="236" t="s">
        <v>221</v>
      </c>
      <c r="F12" s="239" t="s">
        <v>222</v>
      </c>
      <c r="G12" s="236" t="s">
        <v>0</v>
      </c>
      <c r="H12" s="239" t="s">
        <v>222</v>
      </c>
      <c r="I12" s="236" t="s">
        <v>0</v>
      </c>
      <c r="J12" s="239" t="s">
        <v>222</v>
      </c>
    </row>
    <row r="13" spans="2:10">
      <c r="C13" s="240">
        <v>2007</v>
      </c>
      <c r="D13" s="239" t="s">
        <v>223</v>
      </c>
      <c r="E13" s="240">
        <v>2015</v>
      </c>
      <c r="F13" s="239" t="s">
        <v>223</v>
      </c>
      <c r="G13" s="240">
        <v>2018</v>
      </c>
      <c r="H13" s="239" t="s">
        <v>223</v>
      </c>
      <c r="I13" s="240">
        <v>2018</v>
      </c>
      <c r="J13" s="239" t="s">
        <v>224</v>
      </c>
    </row>
    <row r="14" spans="2:10">
      <c r="C14" s="1248" t="str">
        <f>TEXT(DATE(LEFT(C13,4),1,1),"ggge年")&amp;D13</f>
        <v>平成19年3月31日</v>
      </c>
      <c r="D14" s="1243"/>
      <c r="E14" s="1248" t="str">
        <f>TEXT(DATE(LEFT(E13,4),1,1),"ggge年")&amp;F13</f>
        <v>平成27年3月31日</v>
      </c>
      <c r="F14" s="1243"/>
      <c r="G14" s="1248" t="str">
        <f>TEXT(DATE(LEFT(G13,4),1,1),"ggge年")&amp;H13</f>
        <v>平成30年3月31日</v>
      </c>
      <c r="H14" s="1243"/>
      <c r="I14" s="1248" t="str">
        <f>TEXT(DATE(LEFT(I13,4),1,1),"ggge年")&amp;J13</f>
        <v>平成30年4月1日</v>
      </c>
      <c r="J14" s="1243"/>
    </row>
    <row r="15" spans="2:10">
      <c r="C15" s="1247">
        <f>DATEVALUE(C14)</f>
        <v>39172</v>
      </c>
      <c r="D15" s="1246"/>
      <c r="E15" s="1247">
        <f>DATEVALUE(E14)</f>
        <v>42094</v>
      </c>
      <c r="F15" s="1246"/>
      <c r="G15" s="1247">
        <f>DATEVALUE(G14)</f>
        <v>43190</v>
      </c>
      <c r="H15" s="1246"/>
      <c r="I15" s="1247">
        <f>DATEVALUE(I14)</f>
        <v>43191</v>
      </c>
      <c r="J15" s="1246"/>
    </row>
    <row r="18" spans="2:16">
      <c r="B18" s="191" t="s">
        <v>196</v>
      </c>
    </row>
    <row r="19" spans="2:16" s="190" customFormat="1">
      <c r="C19" s="190" t="s">
        <v>226</v>
      </c>
      <c r="D19" s="243"/>
      <c r="E19" s="243"/>
      <c r="F19" s="243"/>
      <c r="G19" s="243"/>
      <c r="H19" s="243"/>
      <c r="I19" s="243"/>
    </row>
    <row r="20" spans="2:16">
      <c r="C20" s="197" t="s">
        <v>197</v>
      </c>
      <c r="D20" s="222">
        <v>1</v>
      </c>
      <c r="E20" s="223" t="s">
        <v>198</v>
      </c>
    </row>
    <row r="21" spans="2:16">
      <c r="C21" s="197" t="s">
        <v>199</v>
      </c>
      <c r="D21" s="222">
        <v>2</v>
      </c>
      <c r="E21" s="223" t="s">
        <v>200</v>
      </c>
    </row>
    <row r="24" spans="2:16">
      <c r="B24" s="191" t="s">
        <v>236</v>
      </c>
    </row>
    <row r="25" spans="2:16">
      <c r="C25" s="191" t="s">
        <v>237</v>
      </c>
    </row>
    <row r="26" spans="2:16">
      <c r="D26" s="222">
        <v>32</v>
      </c>
    </row>
    <row r="29" spans="2:16">
      <c r="B29" s="191" t="s">
        <v>201</v>
      </c>
    </row>
    <row r="30" spans="2:16">
      <c r="C30" s="191" t="s">
        <v>202</v>
      </c>
    </row>
    <row r="31" spans="2:16" ht="11.25" customHeight="1">
      <c r="C31" s="1294" t="s">
        <v>270</v>
      </c>
      <c r="D31" s="1295"/>
      <c r="E31" s="1295"/>
      <c r="F31" s="1295"/>
      <c r="G31" s="1295"/>
      <c r="H31" s="1295"/>
      <c r="I31" s="1295"/>
      <c r="J31" s="1295"/>
      <c r="K31" s="1295"/>
      <c r="L31" s="1295"/>
      <c r="M31" s="1295"/>
      <c r="N31" s="1295"/>
      <c r="O31" s="1295"/>
      <c r="P31" s="1296"/>
    </row>
    <row r="32" spans="2:16" ht="11.25" customHeight="1">
      <c r="C32" s="1297"/>
      <c r="D32" s="1276"/>
      <c r="E32" s="1276"/>
      <c r="F32" s="1276"/>
      <c r="G32" s="1276"/>
      <c r="H32" s="1276"/>
      <c r="I32" s="1276"/>
      <c r="J32" s="1276"/>
      <c r="K32" s="1276"/>
      <c r="L32" s="1276"/>
      <c r="M32" s="1276"/>
      <c r="N32" s="1276"/>
      <c r="O32" s="1276"/>
      <c r="P32" s="1277"/>
    </row>
    <row r="33" spans="3:19" ht="11.25" customHeight="1">
      <c r="C33" s="1298" t="s">
        <v>271</v>
      </c>
      <c r="D33" s="1299"/>
      <c r="E33" s="1299"/>
      <c r="F33" s="1299"/>
      <c r="G33" s="1300" t="s">
        <v>272</v>
      </c>
      <c r="H33" s="1299"/>
      <c r="I33" s="1299"/>
      <c r="J33" s="1301"/>
      <c r="K33" s="1300" t="s">
        <v>273</v>
      </c>
      <c r="L33" s="1299"/>
      <c r="M33" s="1299"/>
      <c r="N33" s="1301"/>
      <c r="O33" s="1300" t="s">
        <v>274</v>
      </c>
      <c r="P33" s="668"/>
    </row>
    <row r="34" spans="3:19" ht="11.25" customHeight="1">
      <c r="C34" s="277">
        <v>2009</v>
      </c>
      <c r="D34" s="278" t="s">
        <v>224</v>
      </c>
      <c r="E34" s="279">
        <v>2012</v>
      </c>
      <c r="F34" s="280" t="s">
        <v>223</v>
      </c>
      <c r="G34" s="281">
        <f>E34</f>
        <v>2012</v>
      </c>
      <c r="H34" s="278" t="s">
        <v>224</v>
      </c>
      <c r="I34" s="279">
        <v>2015</v>
      </c>
      <c r="J34" s="280" t="s">
        <v>223</v>
      </c>
      <c r="K34" s="281">
        <f>I34</f>
        <v>2015</v>
      </c>
      <c r="L34" s="278" t="s">
        <v>224</v>
      </c>
      <c r="M34" s="279">
        <v>2018</v>
      </c>
      <c r="N34" s="280" t="s">
        <v>223</v>
      </c>
      <c r="O34" s="281">
        <f>M34</f>
        <v>2018</v>
      </c>
      <c r="P34" s="278" t="s">
        <v>224</v>
      </c>
    </row>
    <row r="35" spans="3:19" ht="11.25" customHeight="1">
      <c r="C35" s="1248" t="str">
        <f>TEXT(DATE(LEFT(C34,4),1,1),"ggge年")&amp;D34</f>
        <v>平成21年4月1日</v>
      </c>
      <c r="D35" s="1243"/>
      <c r="E35" s="1241" t="str">
        <f>TEXT(DATE(LEFT(E34,4),1,1),"ggge年")&amp;F34</f>
        <v>平成24年3月31日</v>
      </c>
      <c r="F35" s="1242"/>
      <c r="G35" s="1241" t="str">
        <f>TEXT(DATE(LEFT(G34,4),1,1),"ggge年")&amp;H34</f>
        <v>平成24年4月1日</v>
      </c>
      <c r="H35" s="1243"/>
      <c r="I35" s="1241" t="str">
        <f>TEXT(DATE(LEFT(I34,4),1,1),"ggge年")&amp;J34</f>
        <v>平成27年3月31日</v>
      </c>
      <c r="J35" s="1242"/>
      <c r="K35" s="1241" t="str">
        <f>TEXT(DATE(LEFT(K34,4),1,1),"ggge年")&amp;L34</f>
        <v>平成27年4月1日</v>
      </c>
      <c r="L35" s="1243"/>
      <c r="M35" s="1241" t="str">
        <f>TEXT(DATE(LEFT(M34,4),1,1),"ggge年")&amp;N34</f>
        <v>平成30年3月31日</v>
      </c>
      <c r="N35" s="1242"/>
      <c r="O35" s="1241" t="str">
        <f>TEXT(DATE(LEFT(O34,4),1,1),"ggge年")&amp;P34</f>
        <v>平成30年4月1日</v>
      </c>
      <c r="P35" s="1243"/>
    </row>
    <row r="36" spans="3:19" ht="11.25" customHeight="1">
      <c r="C36" s="1247">
        <f>DATEVALUE(C35)</f>
        <v>39904</v>
      </c>
      <c r="D36" s="1246"/>
      <c r="E36" s="1244">
        <f>DATEVALUE(E35)</f>
        <v>40999</v>
      </c>
      <c r="F36" s="1245"/>
      <c r="G36" s="1244">
        <f>DATEVALUE(G35)</f>
        <v>41000</v>
      </c>
      <c r="H36" s="1246"/>
      <c r="I36" s="1244">
        <f>DATEVALUE(I35)</f>
        <v>42094</v>
      </c>
      <c r="J36" s="1245"/>
      <c r="K36" s="1244">
        <f>DATEVALUE(K35)</f>
        <v>42095</v>
      </c>
      <c r="L36" s="1246"/>
      <c r="M36" s="1244">
        <f>DATEVALUE(M35)</f>
        <v>43190</v>
      </c>
      <c r="N36" s="1245"/>
      <c r="O36" s="1244">
        <f>DATEVALUE(O35)</f>
        <v>43191</v>
      </c>
      <c r="P36" s="1246"/>
    </row>
    <row r="37" spans="3:19" ht="12" thickBot="1"/>
    <row r="38" spans="3:19" ht="13.5">
      <c r="C38" s="1269" t="s">
        <v>139</v>
      </c>
      <c r="D38" s="1270"/>
      <c r="E38" s="1270"/>
      <c r="F38" s="1271"/>
      <c r="G38" s="1278" t="s">
        <v>85</v>
      </c>
      <c r="H38" s="655"/>
      <c r="I38" s="655"/>
      <c r="J38" s="655"/>
      <c r="K38" s="655"/>
      <c r="L38" s="655"/>
      <c r="M38" s="655"/>
      <c r="N38" s="656"/>
    </row>
    <row r="39" spans="3:19" ht="11.25" customHeight="1">
      <c r="C39" s="1272"/>
      <c r="D39" s="1273"/>
      <c r="E39" s="1273"/>
      <c r="F39" s="1274"/>
      <c r="G39" s="1279" t="str">
        <f>C33&amp;CHAR(10)&amp;"工事開始日が"&amp;CHAR(10)&amp;C35&amp;"～"&amp;CHAR(10)&amp;E35&amp;CHAR(10)&amp;"のもの"</f>
        <v>①
工事開始日が
平成21年4月1日～
平成24年3月31日
のもの</v>
      </c>
      <c r="H39" s="1280"/>
      <c r="I39" s="1285" t="str">
        <f>G33&amp;CHAR(10)&amp;"工事開始日が"&amp;CHAR(10)&amp;G35&amp;"～"&amp;CHAR(10)&amp;I35&amp;CHAR(10)&amp;"のもの"</f>
        <v>②
工事開始日が
平成24年4月1日～
平成27年3月31日
のもの</v>
      </c>
      <c r="J39" s="1280"/>
      <c r="K39" s="1285" t="str">
        <f>K33&amp;CHAR(10)&amp;"工事開始日が"&amp;CHAR(10)&amp;K35&amp;"～"&amp;CHAR(10)&amp;M35&amp;CHAR(10)&amp;"のもの"</f>
        <v>③
工事開始日が
平成27年4月1日～
平成30年3月31日
のもの</v>
      </c>
      <c r="L39" s="1280"/>
      <c r="M39" s="1288" t="str">
        <f>O33&amp;CHAR(10)&amp;"工事開始日が"&amp;CHAR(10)&amp;O35&amp;CHAR(10)&amp;"以降のもの"</f>
        <v>④
工事開始日が
平成30年4月1日
以降のもの</v>
      </c>
      <c r="N39" s="1289"/>
    </row>
    <row r="40" spans="3:19" ht="11.25" customHeight="1">
      <c r="C40" s="1272"/>
      <c r="D40" s="1273"/>
      <c r="E40" s="1273"/>
      <c r="F40" s="1274"/>
      <c r="G40" s="1281"/>
      <c r="H40" s="1282"/>
      <c r="I40" s="1286"/>
      <c r="J40" s="1282"/>
      <c r="K40" s="1286"/>
      <c r="L40" s="1282"/>
      <c r="M40" s="1290"/>
      <c r="N40" s="1291"/>
    </row>
    <row r="41" spans="3:19" ht="11.25" customHeight="1">
      <c r="C41" s="1272"/>
      <c r="D41" s="1273"/>
      <c r="E41" s="1273"/>
      <c r="F41" s="1274"/>
      <c r="G41" s="1281"/>
      <c r="H41" s="1282"/>
      <c r="I41" s="1286"/>
      <c r="J41" s="1282"/>
      <c r="K41" s="1286"/>
      <c r="L41" s="1282"/>
      <c r="M41" s="1290"/>
      <c r="N41" s="1291"/>
    </row>
    <row r="42" spans="3:19">
      <c r="C42" s="1272"/>
      <c r="D42" s="1273"/>
      <c r="E42" s="1273"/>
      <c r="F42" s="1274"/>
      <c r="G42" s="1281"/>
      <c r="H42" s="1282"/>
      <c r="I42" s="1286"/>
      <c r="J42" s="1282"/>
      <c r="K42" s="1286"/>
      <c r="L42" s="1282"/>
      <c r="M42" s="1290"/>
      <c r="N42" s="1291"/>
    </row>
    <row r="43" spans="3:19">
      <c r="C43" s="1272"/>
      <c r="D43" s="1273"/>
      <c r="E43" s="1273"/>
      <c r="F43" s="1274"/>
      <c r="G43" s="1283"/>
      <c r="H43" s="1284"/>
      <c r="I43" s="1287"/>
      <c r="J43" s="1284"/>
      <c r="K43" s="1287"/>
      <c r="L43" s="1284"/>
      <c r="M43" s="1292"/>
      <c r="N43" s="1293"/>
    </row>
    <row r="44" spans="3:19">
      <c r="C44" s="1275"/>
      <c r="D44" s="1276"/>
      <c r="E44" s="1276"/>
      <c r="F44" s="1277"/>
      <c r="G44" s="224" t="s">
        <v>203</v>
      </c>
      <c r="H44" s="224" t="s">
        <v>88</v>
      </c>
      <c r="I44" s="224" t="s">
        <v>203</v>
      </c>
      <c r="J44" s="224" t="s">
        <v>88</v>
      </c>
      <c r="K44" s="224" t="s">
        <v>203</v>
      </c>
      <c r="L44" s="224" t="s">
        <v>88</v>
      </c>
      <c r="M44" s="224" t="s">
        <v>203</v>
      </c>
      <c r="N44" s="225" t="s">
        <v>88</v>
      </c>
    </row>
    <row r="45" spans="3:19" ht="13.5">
      <c r="C45" s="1266" t="s">
        <v>204</v>
      </c>
      <c r="D45" s="1267"/>
      <c r="E45" s="1267"/>
      <c r="F45" s="1268"/>
      <c r="G45" s="226" t="s">
        <v>319</v>
      </c>
      <c r="H45" s="331" t="s">
        <v>322</v>
      </c>
      <c r="I45" s="332">
        <v>18</v>
      </c>
      <c r="J45" s="331">
        <v>89</v>
      </c>
      <c r="K45" s="332">
        <v>19</v>
      </c>
      <c r="L45" s="331">
        <v>79</v>
      </c>
      <c r="M45" s="333">
        <v>19</v>
      </c>
      <c r="N45" s="227">
        <v>62</v>
      </c>
      <c r="Q45" s="238" t="str">
        <f>C45</f>
        <v>31 水力発電施設、ずい道等新設事業</v>
      </c>
    </row>
    <row r="46" spans="3:19" ht="13.5">
      <c r="C46" s="1266" t="s">
        <v>205</v>
      </c>
      <c r="D46" s="1267"/>
      <c r="E46" s="1267"/>
      <c r="F46" s="1268"/>
      <c r="G46" s="228" t="s">
        <v>320</v>
      </c>
      <c r="H46" s="334" t="s">
        <v>319</v>
      </c>
      <c r="I46" s="335">
        <v>20</v>
      </c>
      <c r="J46" s="334">
        <v>16</v>
      </c>
      <c r="K46" s="335">
        <v>20</v>
      </c>
      <c r="L46" s="334">
        <v>11</v>
      </c>
      <c r="M46" s="336">
        <v>19</v>
      </c>
      <c r="N46" s="229">
        <v>11</v>
      </c>
      <c r="Q46" s="238" t="str">
        <f t="shared" ref="Q46:Q53" si="0">C46</f>
        <v>32 道路新設事業</v>
      </c>
    </row>
    <row r="47" spans="3:19" ht="13.5">
      <c r="C47" s="1266" t="s">
        <v>206</v>
      </c>
      <c r="D47" s="1267"/>
      <c r="E47" s="1267"/>
      <c r="F47" s="1268"/>
      <c r="G47" s="228" t="s">
        <v>319</v>
      </c>
      <c r="H47" s="334" t="s">
        <v>322</v>
      </c>
      <c r="I47" s="335">
        <v>18</v>
      </c>
      <c r="J47" s="334">
        <v>10</v>
      </c>
      <c r="K47" s="335">
        <v>18</v>
      </c>
      <c r="L47" s="334">
        <v>9</v>
      </c>
      <c r="M47" s="336">
        <v>17</v>
      </c>
      <c r="N47" s="229">
        <v>9</v>
      </c>
      <c r="Q47" s="238" t="str">
        <f t="shared" si="0"/>
        <v>33 舗装工事業</v>
      </c>
      <c r="S47" s="238"/>
    </row>
    <row r="48" spans="3:19" ht="13.5">
      <c r="C48" s="1266" t="s">
        <v>207</v>
      </c>
      <c r="D48" s="1267"/>
      <c r="E48" s="1267"/>
      <c r="F48" s="1268"/>
      <c r="G48" s="228" t="s">
        <v>321</v>
      </c>
      <c r="H48" s="334" t="s">
        <v>323</v>
      </c>
      <c r="I48" s="335">
        <v>23</v>
      </c>
      <c r="J48" s="334">
        <v>17</v>
      </c>
      <c r="K48" s="335">
        <v>25</v>
      </c>
      <c r="L48" s="334">
        <v>9.5</v>
      </c>
      <c r="M48" s="336">
        <v>24</v>
      </c>
      <c r="N48" s="229">
        <v>9</v>
      </c>
      <c r="Q48" s="238" t="str">
        <f t="shared" si="0"/>
        <v>34 鉄道又は軌道新設事業</v>
      </c>
    </row>
    <row r="49" spans="2:19" ht="13.5">
      <c r="C49" s="1266" t="s">
        <v>208</v>
      </c>
      <c r="D49" s="1267"/>
      <c r="E49" s="1267"/>
      <c r="F49" s="1268"/>
      <c r="G49" s="228" t="s">
        <v>319</v>
      </c>
      <c r="H49" s="334" t="s">
        <v>320</v>
      </c>
      <c r="I49" s="335">
        <v>21</v>
      </c>
      <c r="J49" s="334">
        <v>13</v>
      </c>
      <c r="K49" s="335">
        <v>23</v>
      </c>
      <c r="L49" s="334">
        <v>11</v>
      </c>
      <c r="M49" s="336">
        <v>23</v>
      </c>
      <c r="N49" s="229">
        <v>9.5</v>
      </c>
      <c r="Q49" s="238" t="str">
        <f t="shared" si="0"/>
        <v>35 建築事業
（既設建築物設備工事業を除く）</v>
      </c>
    </row>
    <row r="50" spans="2:19" ht="13.5">
      <c r="C50" s="1266" t="s">
        <v>209</v>
      </c>
      <c r="D50" s="1267"/>
      <c r="E50" s="1267"/>
      <c r="F50" s="1268"/>
      <c r="G50" s="228" t="s">
        <v>322</v>
      </c>
      <c r="H50" s="334" t="s">
        <v>322</v>
      </c>
      <c r="I50" s="335">
        <v>22</v>
      </c>
      <c r="J50" s="334">
        <v>15</v>
      </c>
      <c r="K50" s="335">
        <v>23</v>
      </c>
      <c r="L50" s="334">
        <v>15</v>
      </c>
      <c r="M50" s="336">
        <v>23</v>
      </c>
      <c r="N50" s="229">
        <v>12</v>
      </c>
      <c r="Q50" s="238" t="str">
        <f t="shared" si="0"/>
        <v>38 既設建築物設備工事業</v>
      </c>
    </row>
    <row r="51" spans="2:19" ht="13.5">
      <c r="C51" s="1266" t="s">
        <v>210</v>
      </c>
      <c r="D51" s="1267"/>
      <c r="E51" s="1267"/>
      <c r="F51" s="1268"/>
      <c r="G51" s="228" t="s">
        <v>322</v>
      </c>
      <c r="H51" s="334" t="s">
        <v>324</v>
      </c>
      <c r="I51" s="335">
        <v>38</v>
      </c>
      <c r="J51" s="334">
        <v>7.5</v>
      </c>
      <c r="K51" s="335">
        <v>40</v>
      </c>
      <c r="L51" s="334">
        <v>6.5</v>
      </c>
      <c r="M51" s="336">
        <v>38</v>
      </c>
      <c r="N51" s="229">
        <v>6.5</v>
      </c>
      <c r="Q51" s="238" t="str">
        <f t="shared" si="0"/>
        <v>36 機械装置(組立て又は取付け）</v>
      </c>
      <c r="S51" s="238" t="str">
        <f>$C51</f>
        <v>36 機械装置(組立て又は取付け）</v>
      </c>
    </row>
    <row r="52" spans="2:19" ht="13.5">
      <c r="C52" s="1266" t="s">
        <v>211</v>
      </c>
      <c r="D52" s="1267"/>
      <c r="E52" s="1267"/>
      <c r="F52" s="1268"/>
      <c r="G52" s="228" t="s">
        <v>319</v>
      </c>
      <c r="H52" s="334" t="s">
        <v>322</v>
      </c>
      <c r="I52" s="335">
        <v>21</v>
      </c>
      <c r="J52" s="334">
        <v>7.5</v>
      </c>
      <c r="K52" s="335">
        <v>22</v>
      </c>
      <c r="L52" s="334">
        <v>6.5</v>
      </c>
      <c r="M52" s="336">
        <v>21</v>
      </c>
      <c r="N52" s="229">
        <v>6.5</v>
      </c>
      <c r="Q52" s="238" t="str">
        <f t="shared" si="0"/>
        <v>36 機械装置(その他のもの）</v>
      </c>
      <c r="S52" s="238" t="str">
        <f>$C52</f>
        <v>36 機械装置(その他のもの）</v>
      </c>
    </row>
    <row r="53" spans="2:19" ht="14.25" thickBot="1">
      <c r="C53" s="1303" t="s">
        <v>212</v>
      </c>
      <c r="D53" s="1304"/>
      <c r="E53" s="1304"/>
      <c r="F53" s="1305"/>
      <c r="G53" s="230" t="s">
        <v>320</v>
      </c>
      <c r="H53" s="337" t="s">
        <v>321</v>
      </c>
      <c r="I53" s="338">
        <v>23</v>
      </c>
      <c r="J53" s="337">
        <v>19</v>
      </c>
      <c r="K53" s="338">
        <v>24</v>
      </c>
      <c r="L53" s="337">
        <v>17</v>
      </c>
      <c r="M53" s="339">
        <v>24</v>
      </c>
      <c r="N53" s="231">
        <v>15</v>
      </c>
      <c r="Q53" s="238" t="str">
        <f t="shared" si="0"/>
        <v>37 その他の建設事業</v>
      </c>
    </row>
    <row r="55" spans="2:19">
      <c r="C55" s="191" t="s">
        <v>213</v>
      </c>
    </row>
    <row r="56" spans="2:19">
      <c r="C56" s="191" t="s">
        <v>214</v>
      </c>
    </row>
    <row r="59" spans="2:19">
      <c r="B59" s="191" t="s">
        <v>218</v>
      </c>
    </row>
    <row r="60" spans="2:19">
      <c r="C60" s="191" t="s">
        <v>219</v>
      </c>
      <c r="D60" s="2"/>
      <c r="E60" s="2"/>
      <c r="F60" s="2"/>
      <c r="G60" s="2"/>
      <c r="H60" s="2"/>
      <c r="I60" s="2"/>
    </row>
    <row r="61" spans="2:19" ht="11.25" customHeight="1">
      <c r="C61" s="197"/>
      <c r="D61" s="237"/>
    </row>
    <row r="62" spans="2:19" ht="11.25" customHeight="1">
      <c r="C62" s="197"/>
      <c r="D62" s="237" t="s">
        <v>220</v>
      </c>
    </row>
    <row r="65" spans="2:10">
      <c r="B65" s="191" t="s">
        <v>233</v>
      </c>
    </row>
    <row r="66" spans="2:10" ht="12" thickBot="1">
      <c r="B66" s="190"/>
      <c r="C66" s="190" t="s">
        <v>234</v>
      </c>
      <c r="D66" s="243"/>
    </row>
    <row r="67" spans="2:10" ht="13.5">
      <c r="C67" s="1302" t="s">
        <v>85</v>
      </c>
      <c r="D67" s="655"/>
      <c r="E67" s="655"/>
      <c r="F67" s="655"/>
      <c r="G67" s="655"/>
      <c r="H67" s="655"/>
      <c r="I67" s="655"/>
      <c r="J67" s="656"/>
    </row>
    <row r="68" spans="2:10" ht="11.25" customHeight="1">
      <c r="C68" s="1249" t="str">
        <f>$C$14&amp;CHAR(10)&amp;"以前のもの"&amp;CHAR(10)&amp;"(計算に使用しない)"</f>
        <v>平成19年3月31日
以前のもの
(計算に使用しない)</v>
      </c>
      <c r="D68" s="1250"/>
      <c r="E68" s="1255" t="str">
        <f>$E$14&amp;CHAR(10)&amp;"以前のもの"</f>
        <v>平成27年3月31日
以前のもの</v>
      </c>
      <c r="F68" s="1255"/>
      <c r="G68" s="1255" t="str">
        <f>$G$14&amp;CHAR(10)&amp;"以前のもの"</f>
        <v>平成30年3月31日
以前のもの</v>
      </c>
      <c r="H68" s="1255"/>
      <c r="I68" s="1255" t="str">
        <f>$I$14&amp;CHAR(10)&amp;"以降のもの"</f>
        <v>平成30年4月1日
以降のもの</v>
      </c>
      <c r="J68" s="1258"/>
    </row>
    <row r="69" spans="2:10">
      <c r="C69" s="1251"/>
      <c r="D69" s="1252"/>
      <c r="E69" s="1256"/>
      <c r="F69" s="1256"/>
      <c r="G69" s="1256"/>
      <c r="H69" s="1256"/>
      <c r="I69" s="1256"/>
      <c r="J69" s="1259"/>
    </row>
    <row r="70" spans="2:10">
      <c r="C70" s="1251"/>
      <c r="D70" s="1252"/>
      <c r="E70" s="1256"/>
      <c r="F70" s="1256"/>
      <c r="G70" s="1256"/>
      <c r="H70" s="1256"/>
      <c r="I70" s="1256"/>
      <c r="J70" s="1259"/>
    </row>
    <row r="71" spans="2:10">
      <c r="C71" s="1253"/>
      <c r="D71" s="1254"/>
      <c r="E71" s="1257"/>
      <c r="F71" s="1257"/>
      <c r="G71" s="1257"/>
      <c r="H71" s="1257"/>
      <c r="I71" s="1257"/>
      <c r="J71" s="1260"/>
    </row>
    <row r="72" spans="2:10" ht="12" thickBot="1">
      <c r="C72" s="1261" t="s">
        <v>235</v>
      </c>
      <c r="D72" s="1262"/>
      <c r="E72" s="1263">
        <v>0.6</v>
      </c>
      <c r="F72" s="1264"/>
      <c r="G72" s="1263">
        <v>0.6</v>
      </c>
      <c r="H72" s="1264"/>
      <c r="I72" s="1263">
        <v>0.6</v>
      </c>
      <c r="J72" s="1265"/>
    </row>
    <row r="73" spans="2:10">
      <c r="C73" s="191" t="s">
        <v>239</v>
      </c>
    </row>
    <row r="76" spans="2:10">
      <c r="B76" s="191" t="s">
        <v>291</v>
      </c>
    </row>
    <row r="77" spans="2:10">
      <c r="B77" s="190"/>
      <c r="C77" s="190" t="s">
        <v>298</v>
      </c>
      <c r="D77" s="243"/>
      <c r="E77" s="243"/>
      <c r="F77" s="243"/>
      <c r="G77" s="243"/>
      <c r="H77" s="243"/>
      <c r="I77" s="243"/>
      <c r="J77" s="190"/>
    </row>
    <row r="78" spans="2:10">
      <c r="C78" s="1313" t="str">
        <f>"工事開始日が"&amp;CHAR(10)&amp;$C$84&amp;CHAR(10)&amp;"以前のもの"</f>
        <v>工事開始日が
平成25年9月30日
以前のもの</v>
      </c>
      <c r="D78" s="1314"/>
      <c r="E78" s="1313" t="str">
        <f>"工事開始日が"&amp;CHAR(10)&amp;$E$84&amp;"～"&amp;$G$84&amp;CHAR(10)&amp;"までのもの"</f>
        <v>工事開始日が
平成25年10月1日～平成27年3月31日
までのもの</v>
      </c>
      <c r="F78" s="1315"/>
      <c r="G78" s="1316"/>
      <c r="H78" s="1317"/>
      <c r="I78" s="1313" t="str">
        <f>"工事開始日が"&amp;CHAR(10)&amp;$I$84&amp;CHAR(10)&amp;"以降のもの"</f>
        <v>工事開始日が
平成27年4月1日
以降のもの</v>
      </c>
      <c r="J78" s="1314"/>
    </row>
    <row r="79" spans="2:10">
      <c r="C79" s="1306"/>
      <c r="D79" s="1307"/>
      <c r="E79" s="1306"/>
      <c r="F79" s="1318"/>
      <c r="G79" s="1319"/>
      <c r="H79" s="1320"/>
      <c r="I79" s="1306"/>
      <c r="J79" s="1307"/>
    </row>
    <row r="80" spans="2:10">
      <c r="C80" s="1308"/>
      <c r="D80" s="1309"/>
      <c r="E80" s="1308"/>
      <c r="F80" s="1321"/>
      <c r="G80" s="1322"/>
      <c r="H80" s="1323"/>
      <c r="I80" s="1308"/>
      <c r="J80" s="1309"/>
    </row>
    <row r="81" spans="3:10">
      <c r="C81" s="1324" t="s">
        <v>294</v>
      </c>
      <c r="D81" s="1325"/>
      <c r="E81" s="1324" t="s">
        <v>295</v>
      </c>
      <c r="F81" s="1326"/>
      <c r="G81" s="1326"/>
      <c r="H81" s="1325"/>
      <c r="I81" s="1324" t="s">
        <v>294</v>
      </c>
      <c r="J81" s="1325"/>
    </row>
    <row r="82" spans="3:10">
      <c r="C82" s="342" t="s">
        <v>0</v>
      </c>
      <c r="D82" s="239" t="s">
        <v>222</v>
      </c>
      <c r="E82" s="342" t="s">
        <v>0</v>
      </c>
      <c r="F82" s="239" t="s">
        <v>222</v>
      </c>
      <c r="G82" s="342" t="s">
        <v>0</v>
      </c>
      <c r="H82" s="239" t="s">
        <v>222</v>
      </c>
      <c r="I82" s="342" t="s">
        <v>0</v>
      </c>
      <c r="J82" s="239" t="s">
        <v>222</v>
      </c>
    </row>
    <row r="83" spans="3:10">
      <c r="C83" s="240">
        <v>2013</v>
      </c>
      <c r="D83" s="343" t="s">
        <v>292</v>
      </c>
      <c r="E83" s="344">
        <v>2013</v>
      </c>
      <c r="F83" s="343" t="s">
        <v>293</v>
      </c>
      <c r="G83" s="344">
        <v>2015</v>
      </c>
      <c r="H83" s="343" t="s">
        <v>223</v>
      </c>
      <c r="I83" s="344">
        <v>2015</v>
      </c>
      <c r="J83" s="343" t="s">
        <v>224</v>
      </c>
    </row>
    <row r="84" spans="3:10">
      <c r="C84" s="1248" t="str">
        <f>TEXT(DATE(LEFT(C83,4),1,1),"ggge年")&amp;D83</f>
        <v>平成25年9月30日</v>
      </c>
      <c r="D84" s="1243"/>
      <c r="E84" s="1248" t="str">
        <f>TEXT(DATE(LEFT(E83,4),1,1),"ggge年")&amp;F83</f>
        <v>平成25年10月1日</v>
      </c>
      <c r="F84" s="1243"/>
      <c r="G84" s="1248" t="str">
        <f>TEXT(DATE(LEFT(G83,4),1,1),"ggge年")&amp;H83</f>
        <v>平成27年3月31日</v>
      </c>
      <c r="H84" s="1243"/>
      <c r="I84" s="1248" t="str">
        <f>TEXT(DATE(LEFT(I83,4),1,1),"ggge年")&amp;J83</f>
        <v>平成27年4月1日</v>
      </c>
      <c r="J84" s="1243"/>
    </row>
    <row r="85" spans="3:10">
      <c r="C85" s="1247">
        <f>DATEVALUE(C84)</f>
        <v>41547</v>
      </c>
      <c r="D85" s="1246"/>
      <c r="E85" s="1247">
        <f>DATEVALUE(E84)</f>
        <v>41548</v>
      </c>
      <c r="F85" s="1246"/>
      <c r="G85" s="1247">
        <f>DATEVALUE(G84)</f>
        <v>42094</v>
      </c>
      <c r="H85" s="1246"/>
      <c r="I85" s="1247">
        <f>DATEVALUE(I84)</f>
        <v>42095</v>
      </c>
      <c r="J85" s="1246"/>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koba_07</cp:lastModifiedBy>
  <cp:lastPrinted>2021-03-19T04:46:13Z</cp:lastPrinted>
  <dcterms:created xsi:type="dcterms:W3CDTF">2007-02-15T04:02:24Z</dcterms:created>
  <dcterms:modified xsi:type="dcterms:W3CDTF">2021-03-19T05:31:21Z</dcterms:modified>
</cp:coreProperties>
</file>